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1600" windowHeight="9135"/>
  </bookViews>
  <sheets>
    <sheet name="2019 - 2022" sheetId="10" r:id="rId1"/>
  </sheets>
  <definedNames>
    <definedName name="_xlnm.Print_Titles" localSheetId="0">'2019 - 2022'!$5:$7</definedName>
  </definedNames>
  <calcPr calcId="145621"/>
</workbook>
</file>

<file path=xl/calcChain.xml><?xml version="1.0" encoding="utf-8"?>
<calcChain xmlns="http://schemas.openxmlformats.org/spreadsheetml/2006/main">
  <c r="L119" i="10" l="1"/>
  <c r="L117" i="10"/>
  <c r="L116" i="10"/>
  <c r="L42" i="10" l="1"/>
  <c r="N116" i="10" l="1"/>
  <c r="L66" i="10"/>
  <c r="L84" i="10"/>
  <c r="L130" i="10"/>
  <c r="L30" i="10"/>
  <c r="L60" i="10"/>
  <c r="L56" i="10" s="1"/>
  <c r="L62" i="10"/>
  <c r="M23" i="10" l="1"/>
  <c r="M119" i="10"/>
  <c r="L36" i="10" l="1"/>
  <c r="G36" i="10" s="1"/>
  <c r="N68" i="10"/>
  <c r="M68" i="10"/>
  <c r="L24" i="10"/>
  <c r="L78" i="10"/>
  <c r="L115" i="10"/>
  <c r="N44" i="10"/>
  <c r="L38" i="10"/>
  <c r="L107" i="10"/>
  <c r="K48" i="10"/>
  <c r="K20" i="10"/>
  <c r="L19" i="10"/>
  <c r="K104" i="10"/>
  <c r="L16" i="10"/>
  <c r="L17" i="10"/>
  <c r="L15" i="10"/>
  <c r="K130" i="10"/>
  <c r="K136" i="10"/>
  <c r="K132" i="10" s="1"/>
  <c r="K118" i="10"/>
  <c r="K115" i="10" s="1"/>
  <c r="K165" i="10"/>
  <c r="K96" i="10"/>
  <c r="K92" i="10" s="1"/>
  <c r="K84" i="10"/>
  <c r="K80" i="10" s="1"/>
  <c r="K78" i="10"/>
  <c r="K74" i="10" s="1"/>
  <c r="K54" i="10"/>
  <c r="K60" i="10"/>
  <c r="K56" i="10" s="1"/>
  <c r="N18" i="10"/>
  <c r="O16" i="10"/>
  <c r="O17" i="10"/>
  <c r="O18" i="10"/>
  <c r="O19" i="10"/>
  <c r="N16" i="10"/>
  <c r="N17" i="10"/>
  <c r="N19" i="10"/>
  <c r="M16" i="10"/>
  <c r="M17" i="10"/>
  <c r="M19" i="10"/>
  <c r="K16" i="10"/>
  <c r="K17" i="10"/>
  <c r="K19" i="10"/>
  <c r="J17" i="10"/>
  <c r="J19" i="10"/>
  <c r="K15" i="10"/>
  <c r="M15" i="10"/>
  <c r="N15" i="10"/>
  <c r="O15" i="10"/>
  <c r="I17" i="10"/>
  <c r="I186" i="10" s="1"/>
  <c r="I19" i="10"/>
  <c r="J78" i="10"/>
  <c r="J74" i="10" s="1"/>
  <c r="I42" i="10"/>
  <c r="I38" i="10" s="1"/>
  <c r="J30" i="10"/>
  <c r="I30" i="10"/>
  <c r="O105" i="10"/>
  <c r="O106" i="10"/>
  <c r="O107" i="10"/>
  <c r="O108" i="10"/>
  <c r="N105" i="10"/>
  <c r="N106" i="10"/>
  <c r="N186" i="10" s="1"/>
  <c r="N107" i="10"/>
  <c r="N108" i="10"/>
  <c r="N188" i="10" s="1"/>
  <c r="M105" i="10"/>
  <c r="M106" i="10"/>
  <c r="M107" i="10"/>
  <c r="M108" i="10"/>
  <c r="L105" i="10"/>
  <c r="L106" i="10"/>
  <c r="L108" i="10"/>
  <c r="K108" i="10"/>
  <c r="J106" i="10"/>
  <c r="J108" i="10"/>
  <c r="M104" i="10"/>
  <c r="M184" i="10" s="1"/>
  <c r="N104" i="10"/>
  <c r="O104" i="10"/>
  <c r="I105" i="10"/>
  <c r="I106" i="10"/>
  <c r="I108" i="10"/>
  <c r="G108" i="10" s="1"/>
  <c r="G161" i="10"/>
  <c r="G160" i="10"/>
  <c r="G159" i="10"/>
  <c r="G158" i="10"/>
  <c r="G157" i="10"/>
  <c r="O156" i="10"/>
  <c r="N156" i="10"/>
  <c r="M156" i="10"/>
  <c r="L156" i="10"/>
  <c r="K156" i="10"/>
  <c r="J156" i="10"/>
  <c r="I156" i="10"/>
  <c r="H156" i="10"/>
  <c r="G29" i="10"/>
  <c r="G35" i="10"/>
  <c r="G41" i="10"/>
  <c r="G47" i="10"/>
  <c r="G53" i="10"/>
  <c r="G59" i="10"/>
  <c r="G65" i="10"/>
  <c r="G71" i="10"/>
  <c r="G77" i="10"/>
  <c r="G83" i="10"/>
  <c r="G89" i="10"/>
  <c r="G95" i="10"/>
  <c r="G112" i="10"/>
  <c r="G129" i="10"/>
  <c r="G135" i="10"/>
  <c r="G141" i="10"/>
  <c r="G147" i="10"/>
  <c r="G153" i="10"/>
  <c r="G23" i="10"/>
  <c r="N178" i="10"/>
  <c r="N173" i="10"/>
  <c r="N168" i="10"/>
  <c r="N162" i="10"/>
  <c r="N150" i="10"/>
  <c r="N144" i="10"/>
  <c r="N138" i="10"/>
  <c r="N132" i="10"/>
  <c r="N126" i="10"/>
  <c r="N121" i="10"/>
  <c r="N115" i="10"/>
  <c r="N109" i="10"/>
  <c r="N92" i="10"/>
  <c r="N86" i="10"/>
  <c r="N80" i="10"/>
  <c r="N74" i="10"/>
  <c r="N62" i="10"/>
  <c r="N56" i="10"/>
  <c r="N50" i="10"/>
  <c r="N38" i="10"/>
  <c r="N32" i="10"/>
  <c r="N26" i="10"/>
  <c r="N20" i="10"/>
  <c r="N8" i="10"/>
  <c r="M178" i="10"/>
  <c r="M173" i="10"/>
  <c r="M168" i="10"/>
  <c r="M162" i="10"/>
  <c r="M150" i="10"/>
  <c r="M144" i="10"/>
  <c r="M138" i="10"/>
  <c r="M132" i="10"/>
  <c r="M126" i="10"/>
  <c r="M121" i="10"/>
  <c r="M115" i="10"/>
  <c r="M109" i="10"/>
  <c r="M92" i="10"/>
  <c r="M86" i="10"/>
  <c r="M80" i="10"/>
  <c r="M74" i="10"/>
  <c r="M62" i="10"/>
  <c r="M56" i="10"/>
  <c r="M50" i="10"/>
  <c r="M44" i="10"/>
  <c r="M38" i="10"/>
  <c r="M32" i="10"/>
  <c r="M26" i="10"/>
  <c r="M20" i="10"/>
  <c r="M8" i="10"/>
  <c r="J146" i="10"/>
  <c r="J144" i="10" s="1"/>
  <c r="J145" i="10"/>
  <c r="G145" i="10" s="1"/>
  <c r="J128" i="10"/>
  <c r="G128" i="10" s="1"/>
  <c r="J127" i="10"/>
  <c r="G127" i="10"/>
  <c r="J130" i="10"/>
  <c r="J107" i="10"/>
  <c r="I130" i="10"/>
  <c r="I107" i="10"/>
  <c r="J117" i="10"/>
  <c r="G117" i="10"/>
  <c r="J116" i="10"/>
  <c r="J115" i="10"/>
  <c r="I116" i="10"/>
  <c r="I104" i="10"/>
  <c r="J72" i="10"/>
  <c r="J68" i="10"/>
  <c r="I72" i="10"/>
  <c r="I68" i="10"/>
  <c r="J54" i="10"/>
  <c r="J48" i="10"/>
  <c r="G48" i="10" s="1"/>
  <c r="I48" i="10"/>
  <c r="I44" i="10"/>
  <c r="I27" i="10"/>
  <c r="J28" i="10"/>
  <c r="J27" i="10"/>
  <c r="J15" i="10" s="1"/>
  <c r="I24" i="10"/>
  <c r="I18" i="10" s="1"/>
  <c r="I22" i="10"/>
  <c r="I21" i="10"/>
  <c r="I20" i="10" s="1"/>
  <c r="G167" i="10"/>
  <c r="G166" i="10"/>
  <c r="G164" i="10"/>
  <c r="G163" i="10"/>
  <c r="O162" i="10"/>
  <c r="L162" i="10"/>
  <c r="J162" i="10"/>
  <c r="I162" i="10"/>
  <c r="H162" i="10"/>
  <c r="J152" i="10"/>
  <c r="G152" i="10" s="1"/>
  <c r="J151" i="10"/>
  <c r="G151" i="10" s="1"/>
  <c r="G155" i="10"/>
  <c r="G154" i="10"/>
  <c r="O150" i="10"/>
  <c r="L150" i="10"/>
  <c r="K150" i="10"/>
  <c r="I150" i="10"/>
  <c r="H150" i="10"/>
  <c r="J82" i="10"/>
  <c r="G82" i="10" s="1"/>
  <c r="G149" i="10"/>
  <c r="G148" i="10"/>
  <c r="G146" i="10"/>
  <c r="O144" i="10"/>
  <c r="L144" i="10"/>
  <c r="K144" i="10"/>
  <c r="I144" i="10"/>
  <c r="H144" i="10"/>
  <c r="J84" i="10"/>
  <c r="G84" i="10" s="1"/>
  <c r="O109" i="10"/>
  <c r="K138" i="10"/>
  <c r="L132" i="10"/>
  <c r="K126" i="10"/>
  <c r="L126" i="10"/>
  <c r="O115" i="10"/>
  <c r="I115" i="10"/>
  <c r="K109" i="10"/>
  <c r="L109" i="10"/>
  <c r="K26" i="10"/>
  <c r="L26" i="10"/>
  <c r="K32" i="10"/>
  <c r="K38" i="10"/>
  <c r="L50" i="10"/>
  <c r="K62" i="10"/>
  <c r="K68" i="10"/>
  <c r="L68" i="10"/>
  <c r="L74" i="10"/>
  <c r="L80" i="10"/>
  <c r="K86" i="10"/>
  <c r="L86" i="10"/>
  <c r="L92" i="10"/>
  <c r="G97" i="10"/>
  <c r="G96" i="10"/>
  <c r="G94" i="10"/>
  <c r="G93" i="10"/>
  <c r="O92" i="10"/>
  <c r="J92" i="10"/>
  <c r="I92" i="10"/>
  <c r="H92" i="10"/>
  <c r="G91" i="10"/>
  <c r="G90" i="10"/>
  <c r="G88" i="10"/>
  <c r="G87" i="10"/>
  <c r="O86" i="10"/>
  <c r="J86" i="10"/>
  <c r="I86" i="10"/>
  <c r="H86" i="10"/>
  <c r="G85" i="10"/>
  <c r="G81" i="10"/>
  <c r="O80" i="10"/>
  <c r="I80" i="10"/>
  <c r="H80" i="10"/>
  <c r="G79" i="10"/>
  <c r="G76" i="10"/>
  <c r="G75" i="10"/>
  <c r="O74" i="10"/>
  <c r="I74" i="10"/>
  <c r="H74" i="10"/>
  <c r="G73" i="10"/>
  <c r="G70" i="10"/>
  <c r="G69" i="10"/>
  <c r="O68" i="10"/>
  <c r="H68" i="10"/>
  <c r="G67" i="10"/>
  <c r="G66" i="10"/>
  <c r="G64" i="10"/>
  <c r="G63" i="10"/>
  <c r="O62" i="10"/>
  <c r="J62" i="10"/>
  <c r="I62" i="10"/>
  <c r="H62" i="10"/>
  <c r="G61" i="10"/>
  <c r="G58" i="10"/>
  <c r="G57" i="10"/>
  <c r="O56" i="10"/>
  <c r="J56" i="10"/>
  <c r="I56" i="10"/>
  <c r="H56" i="10"/>
  <c r="G55" i="10"/>
  <c r="G52" i="10"/>
  <c r="G51" i="10"/>
  <c r="O50" i="10"/>
  <c r="I50" i="10"/>
  <c r="H50" i="10"/>
  <c r="G49" i="10"/>
  <c r="G46" i="10"/>
  <c r="G45" i="10"/>
  <c r="H44" i="10"/>
  <c r="G43" i="10"/>
  <c r="G40" i="10"/>
  <c r="G39" i="10"/>
  <c r="O38" i="10"/>
  <c r="J38" i="10"/>
  <c r="H38" i="10"/>
  <c r="G37" i="10"/>
  <c r="G34" i="10"/>
  <c r="G33" i="10"/>
  <c r="O32" i="10"/>
  <c r="J32" i="10"/>
  <c r="I32" i="10"/>
  <c r="H32" i="10"/>
  <c r="O20" i="10"/>
  <c r="G114" i="10"/>
  <c r="O26" i="10"/>
  <c r="H109" i="10"/>
  <c r="H20" i="10"/>
  <c r="G31" i="10"/>
  <c r="H26" i="10"/>
  <c r="G12" i="10"/>
  <c r="G11" i="10"/>
  <c r="G10" i="10"/>
  <c r="G9" i="10"/>
  <c r="O8" i="10"/>
  <c r="J8" i="10"/>
  <c r="I8" i="10"/>
  <c r="H8" i="10"/>
  <c r="H14" i="10"/>
  <c r="H103" i="10"/>
  <c r="H115" i="10"/>
  <c r="G119" i="10"/>
  <c r="G120" i="10"/>
  <c r="H121" i="10"/>
  <c r="I121" i="10"/>
  <c r="J121" i="10"/>
  <c r="O121" i="10"/>
  <c r="G122" i="10"/>
  <c r="G123" i="10"/>
  <c r="G124" i="10"/>
  <c r="G125" i="10"/>
  <c r="H126" i="10"/>
  <c r="O126" i="10"/>
  <c r="G131" i="10"/>
  <c r="H132" i="10"/>
  <c r="I132" i="10"/>
  <c r="J132" i="10"/>
  <c r="O132" i="10"/>
  <c r="G133" i="10"/>
  <c r="G134" i="10"/>
  <c r="G137" i="10"/>
  <c r="H138" i="10"/>
  <c r="I138" i="10"/>
  <c r="J138" i="10"/>
  <c r="O138" i="10"/>
  <c r="G139" i="10"/>
  <c r="G140" i="10"/>
  <c r="G142" i="10"/>
  <c r="G143" i="10"/>
  <c r="H168" i="10"/>
  <c r="I168" i="10"/>
  <c r="J168" i="10"/>
  <c r="O168" i="10"/>
  <c r="G169" i="10"/>
  <c r="G170" i="10"/>
  <c r="G171" i="10"/>
  <c r="G172" i="10"/>
  <c r="H173" i="10"/>
  <c r="I173" i="10"/>
  <c r="J173" i="10"/>
  <c r="O173" i="10"/>
  <c r="G174" i="10"/>
  <c r="G175" i="10"/>
  <c r="G176" i="10"/>
  <c r="G177" i="10"/>
  <c r="H178" i="10"/>
  <c r="I178" i="10"/>
  <c r="J178" i="10"/>
  <c r="O178" i="10"/>
  <c r="G179" i="10"/>
  <c r="G180" i="10"/>
  <c r="G181" i="10"/>
  <c r="G182" i="10"/>
  <c r="H183" i="10"/>
  <c r="G25" i="10"/>
  <c r="J20" i="10"/>
  <c r="I109" i="10"/>
  <c r="G111" i="10"/>
  <c r="J109" i="10"/>
  <c r="G110" i="10"/>
  <c r="G113" i="10"/>
  <c r="L44" i="10"/>
  <c r="K44" i="10"/>
  <c r="O44" i="10"/>
  <c r="I188" i="10"/>
  <c r="G27" i="10"/>
  <c r="K105" i="10"/>
  <c r="K185" i="10" s="1"/>
  <c r="G72" i="10"/>
  <c r="I126" i="10"/>
  <c r="G130" i="10"/>
  <c r="G116" i="10"/>
  <c r="I16" i="10"/>
  <c r="J50" i="10"/>
  <c r="G22" i="10"/>
  <c r="M18" i="10"/>
  <c r="J126" i="10"/>
  <c r="I185" i="10"/>
  <c r="J80" i="10"/>
  <c r="J16" i="10" l="1"/>
  <c r="G16" i="10" s="1"/>
  <c r="M188" i="10"/>
  <c r="J150" i="10"/>
  <c r="J104" i="10"/>
  <c r="K107" i="10"/>
  <c r="G107" i="10" s="1"/>
  <c r="G68" i="10"/>
  <c r="G173" i="10"/>
  <c r="G168" i="10"/>
  <c r="G136" i="10"/>
  <c r="G132" i="10" s="1"/>
  <c r="G32" i="10"/>
  <c r="G86" i="10"/>
  <c r="G54" i="10"/>
  <c r="O103" i="10"/>
  <c r="J186" i="10"/>
  <c r="J18" i="10"/>
  <c r="J187" i="10" s="1"/>
  <c r="O187" i="10"/>
  <c r="L186" i="10"/>
  <c r="N184" i="10"/>
  <c r="G92" i="10"/>
  <c r="N187" i="10"/>
  <c r="G138" i="10"/>
  <c r="G62" i="10"/>
  <c r="M185" i="10"/>
  <c r="K184" i="10"/>
  <c r="O188" i="10"/>
  <c r="O14" i="10"/>
  <c r="G28" i="10"/>
  <c r="I15" i="10"/>
  <c r="I184" i="10" s="1"/>
  <c r="I183" i="10" s="1"/>
  <c r="G109" i="10"/>
  <c r="G8" i="10"/>
  <c r="G60" i="10"/>
  <c r="G56" i="10" s="1"/>
  <c r="G80" i="10"/>
  <c r="G118" i="10"/>
  <c r="G115" i="10" s="1"/>
  <c r="I26" i="10"/>
  <c r="J188" i="10"/>
  <c r="L185" i="10"/>
  <c r="L18" i="10"/>
  <c r="L14" i="10" s="1"/>
  <c r="G126" i="10"/>
  <c r="G24" i="10"/>
  <c r="G78" i="10"/>
  <c r="G74" i="10" s="1"/>
  <c r="G178" i="10"/>
  <c r="G121" i="10"/>
  <c r="G144" i="10"/>
  <c r="G150" i="10"/>
  <c r="G21" i="10"/>
  <c r="G156" i="10"/>
  <c r="O184" i="10"/>
  <c r="O185" i="10"/>
  <c r="G19" i="10"/>
  <c r="K188" i="10"/>
  <c r="N185" i="10"/>
  <c r="O186" i="10"/>
  <c r="K18" i="10"/>
  <c r="K106" i="10"/>
  <c r="G106" i="10" s="1"/>
  <c r="L188" i="10"/>
  <c r="G17" i="10"/>
  <c r="M187" i="10"/>
  <c r="M14" i="10"/>
  <c r="G50" i="10"/>
  <c r="J185" i="10"/>
  <c r="I187" i="10"/>
  <c r="I14" i="10"/>
  <c r="G44" i="10"/>
  <c r="J184" i="10"/>
  <c r="G15" i="10"/>
  <c r="N103" i="10"/>
  <c r="J26" i="10"/>
  <c r="J105" i="10"/>
  <c r="G105" i="10" s="1"/>
  <c r="J44" i="10"/>
  <c r="K50" i="10"/>
  <c r="G165" i="10"/>
  <c r="G162" i="10" s="1"/>
  <c r="G30" i="10"/>
  <c r="G26" i="10" s="1"/>
  <c r="G42" i="10"/>
  <c r="G38" i="10" s="1"/>
  <c r="K162" i="10"/>
  <c r="L20" i="10"/>
  <c r="L104" i="10"/>
  <c r="G104" i="10" s="1"/>
  <c r="I103" i="10"/>
  <c r="L32" i="10"/>
  <c r="M103" i="10"/>
  <c r="N14" i="10"/>
  <c r="K14" i="10"/>
  <c r="M186" i="10"/>
  <c r="G185" i="10" l="1"/>
  <c r="J14" i="10"/>
  <c r="K187" i="10"/>
  <c r="O183" i="10"/>
  <c r="G20" i="10"/>
  <c r="N183" i="10"/>
  <c r="K103" i="10"/>
  <c r="L187" i="10"/>
  <c r="G187" i="10" s="1"/>
  <c r="G188" i="10"/>
  <c r="K186" i="10"/>
  <c r="K183" i="10" s="1"/>
  <c r="G18" i="10"/>
  <c r="G14" i="10" s="1"/>
  <c r="J183" i="10"/>
  <c r="G103" i="10"/>
  <c r="L184" i="10"/>
  <c r="L103" i="10"/>
  <c r="J103" i="10"/>
  <c r="M183" i="10"/>
  <c r="L183" i="10" l="1"/>
  <c r="G186" i="10"/>
  <c r="G184" i="10"/>
  <c r="G183" i="10" l="1"/>
</calcChain>
</file>

<file path=xl/sharedStrings.xml><?xml version="1.0" encoding="utf-8"?>
<sst xmlns="http://schemas.openxmlformats.org/spreadsheetml/2006/main" count="298" uniqueCount="92">
  <si>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</si>
  <si>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</si>
  <si>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</si>
  <si>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</si>
  <si>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</si>
  <si>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</si>
  <si>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</si>
  <si>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</si>
  <si>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</si>
  <si>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</si>
  <si>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</si>
  <si>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</si>
  <si>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</si>
  <si>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</si>
  <si>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</si>
  <si>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</si>
  <si>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</si>
  <si>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</si>
  <si>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</si>
  <si>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</si>
  <si>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</si>
  <si>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</si>
  <si>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</si>
  <si>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</si>
  <si>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</si>
  <si>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</si>
  <si>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</si>
  <si>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</si>
  <si>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</si>
  <si>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</si>
  <si>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</si>
  <si>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</si>
  <si>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</si>
  <si>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</si>
  <si>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</si>
  <si>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</si>
  <si>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</si>
  <si>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</si>
  <si>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</si>
  <si>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</si>
  <si>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</si>
  <si>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</si>
  <si>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</si>
  <si>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Капитальный ремонт дворовых территорий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</si>
  <si>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</si>
  <si>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</si>
  <si>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</si>
  <si>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</si>
  <si>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</si>
  <si>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</si>
  <si>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</si>
  <si>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</si>
  <si>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Задача 1. Формирование современной городской среды городского округа Евпатория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</si>
  <si>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</si>
  <si>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</si>
  <si>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</si>
  <si>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</si>
  <si>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</si>
  <si>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</si>
  <si>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</si>
  <si>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</si>
  <si>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</si>
  <si>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Ремонт (текущий ремонт) контейнерных площадок
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</si>
  <si>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</si>
  <si>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</si>
  <si>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</si>
  <si>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</si>
  <si>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</si>
  <si>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</si>
  <si>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</si>
  <si>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</si>
  <si>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Строительный контроль и технический надзор по благоустройству дворовых территорий </t>
  </si>
  <si>
    <t xml:space="preserve">Строительный контроль и технический надзор по благоустройству общественных территорий 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</si>
  <si>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</si>
  <si>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</si>
  <si>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</si>
  <si>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</si>
  <si>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</si>
  <si>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</si>
  <si>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2018-2019,   2021</t>
  </si>
  <si>
    <t>2020-2021</t>
  </si>
  <si>
    <t>2018,         2020-2021</t>
  </si>
  <si>
    <t xml:space="preserve">2018-2019,   </t>
  </si>
  <si>
    <t>2018-2020,   2022-2024</t>
  </si>
  <si>
    <t>2018, 2020</t>
  </si>
  <si>
    <t xml:space="preserve">2018-2021,   </t>
  </si>
  <si>
    <t xml:space="preserve">Приложение № 2
к постановлению администрации города Евпатории Республики Крым от _____________№________________ </t>
  </si>
  <si>
    <t xml:space="preserve">  </t>
  </si>
  <si>
    <t>2018-2022</t>
  </si>
  <si>
    <t xml:space="preserve">2018-2019,   2021 </t>
  </si>
  <si>
    <t>2018, 2020, 2021</t>
  </si>
  <si>
    <t>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</si>
</sst>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view="pageBreakPreview" zoomScale="80" zoomScaleNormal="80" zoomScaleSheetLayoutView="80" workbookViewId="0">
      <pane ySplit="6" topLeftCell="A114" activePane="bottomLeft" state="frozen"/>
      <selection pane="bottomLeft" activeCell="W127" sqref="W127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4" width="16.85546875" style="2" customWidth="1"/>
    <col min="15" max="15" width="18" style="1" customWidth="1"/>
    <col min="16" max="16" width="13.28515625" style="3" bestFit="1" customWidth="1"/>
    <col min="17" max="17" width="15.140625" style="3" customWidth="1"/>
    <col min="18" max="16384" width="9.140625" style="3"/>
  </cols>
  <sheetData>
    <row r="1" spans="2:15" ht="30.75" customHeight="1" x14ac:dyDescent="0.25">
      <c r="I1" s="27" t="s">
        <v>86</v>
      </c>
      <c r="J1" s="27"/>
      <c r="K1" s="27"/>
      <c r="L1" s="27"/>
      <c r="M1" s="27"/>
      <c r="N1" s="27"/>
      <c r="O1" s="27"/>
    </row>
    <row r="2" spans="2:15" ht="12" customHeight="1" x14ac:dyDescent="0.25">
      <c r="I2" s="24"/>
      <c r="J2" s="24"/>
      <c r="K2" s="24"/>
      <c r="L2" s="24"/>
      <c r="M2" s="24"/>
      <c r="N2" s="24"/>
      <c r="O2" s="24"/>
    </row>
    <row r="3" spans="2:15" ht="49.5" customHeight="1" x14ac:dyDescent="0.25">
      <c r="I3" s="38" t="s">
        <v>76</v>
      </c>
      <c r="J3" s="38"/>
      <c r="K3" s="38"/>
      <c r="L3" s="38"/>
      <c r="M3" s="38"/>
      <c r="N3" s="38"/>
      <c r="O3" s="38"/>
    </row>
    <row r="4" spans="2:15" ht="16.5" customHeight="1" x14ac:dyDescent="0.25">
      <c r="B4" s="39" t="s">
        <v>77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2:15" ht="75.75" customHeight="1" x14ac:dyDescent="0.25">
      <c r="B5" s="41" t="s">
        <v>7</v>
      </c>
      <c r="C5" s="30" t="s">
        <v>20</v>
      </c>
      <c r="D5" s="30" t="s">
        <v>0</v>
      </c>
      <c r="E5" s="30" t="s">
        <v>19</v>
      </c>
      <c r="F5" s="30" t="s">
        <v>8</v>
      </c>
      <c r="G5" s="30" t="s">
        <v>9</v>
      </c>
      <c r="H5" s="30" t="s">
        <v>1</v>
      </c>
      <c r="I5" s="30"/>
      <c r="J5" s="30"/>
      <c r="K5" s="30"/>
      <c r="L5" s="30"/>
      <c r="M5" s="30"/>
      <c r="N5" s="30"/>
      <c r="O5" s="30"/>
    </row>
    <row r="6" spans="2:15" ht="77.25" customHeight="1" x14ac:dyDescent="0.25">
      <c r="B6" s="41"/>
      <c r="C6" s="30"/>
      <c r="D6" s="30"/>
      <c r="E6" s="30"/>
      <c r="F6" s="30"/>
      <c r="G6" s="30"/>
      <c r="H6" s="25">
        <v>2016</v>
      </c>
      <c r="I6" s="25">
        <v>2018</v>
      </c>
      <c r="J6" s="25">
        <v>2019</v>
      </c>
      <c r="K6" s="25">
        <v>2020</v>
      </c>
      <c r="L6" s="25">
        <v>2021</v>
      </c>
      <c r="M6" s="25">
        <v>2022</v>
      </c>
      <c r="N6" s="25">
        <v>2023</v>
      </c>
      <c r="O6" s="25">
        <v>2024</v>
      </c>
    </row>
    <row r="7" spans="2:15" x14ac:dyDescent="0.25">
      <c r="B7" s="26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8</v>
      </c>
      <c r="I7" s="25">
        <v>7</v>
      </c>
      <c r="J7" s="25">
        <v>8</v>
      </c>
      <c r="K7" s="25">
        <v>9</v>
      </c>
      <c r="L7" s="25">
        <v>10</v>
      </c>
      <c r="M7" s="25">
        <v>11</v>
      </c>
      <c r="N7" s="25">
        <v>12</v>
      </c>
      <c r="O7" s="25">
        <v>13</v>
      </c>
    </row>
    <row r="8" spans="2:15" ht="16.5" hidden="1" customHeight="1" x14ac:dyDescent="0.25">
      <c r="B8" s="34"/>
      <c r="C8" s="35" t="s">
        <v>21</v>
      </c>
      <c r="D8" s="50" t="s">
        <v>16</v>
      </c>
      <c r="E8" s="30" t="s">
        <v>12</v>
      </c>
      <c r="F8" s="4" t="s">
        <v>2</v>
      </c>
      <c r="G8" s="5">
        <f>SUM(G9:G12)</f>
        <v>0</v>
      </c>
      <c r="H8" s="6">
        <f>SUM(H9:H12)</f>
        <v>0</v>
      </c>
      <c r="I8" s="5">
        <f>SUM(I9:I12)</f>
        <v>0</v>
      </c>
      <c r="J8" s="5">
        <f>SUM(J9:J12)</f>
        <v>0</v>
      </c>
      <c r="K8" s="5"/>
      <c r="L8" s="5"/>
      <c r="M8" s="5">
        <f>SUM(M9:M12)</f>
        <v>0</v>
      </c>
      <c r="N8" s="5">
        <f>SUM(N9:N12)</f>
        <v>0</v>
      </c>
      <c r="O8" s="5">
        <f>SUM(O9:O12)</f>
        <v>0</v>
      </c>
    </row>
    <row r="9" spans="2:15" ht="26.25" hidden="1" customHeight="1" x14ac:dyDescent="0.25">
      <c r="B9" s="34"/>
      <c r="C9" s="36"/>
      <c r="D9" s="50"/>
      <c r="E9" s="30"/>
      <c r="F9" s="7" t="s">
        <v>3</v>
      </c>
      <c r="G9" s="5">
        <f>SUM(H9:O9)</f>
        <v>0</v>
      </c>
      <c r="H9" s="6"/>
      <c r="I9" s="5"/>
      <c r="J9" s="5"/>
      <c r="K9" s="5"/>
      <c r="L9" s="5"/>
      <c r="M9" s="5"/>
      <c r="N9" s="5"/>
      <c r="O9" s="5"/>
    </row>
    <row r="10" spans="2:15" ht="27" hidden="1" customHeight="1" x14ac:dyDescent="0.25">
      <c r="B10" s="34"/>
      <c r="C10" s="36"/>
      <c r="D10" s="50"/>
      <c r="E10" s="30"/>
      <c r="F10" s="7" t="s">
        <v>4</v>
      </c>
      <c r="G10" s="5">
        <f>SUM(H10:O10)</f>
        <v>0</v>
      </c>
      <c r="H10" s="6"/>
      <c r="I10" s="5"/>
      <c r="J10" s="5"/>
      <c r="K10" s="5"/>
      <c r="L10" s="5"/>
      <c r="M10" s="5"/>
      <c r="N10" s="5"/>
      <c r="O10" s="5"/>
    </row>
    <row r="11" spans="2:15" ht="25.5" hidden="1" customHeight="1" x14ac:dyDescent="0.25">
      <c r="B11" s="34"/>
      <c r="C11" s="36"/>
      <c r="D11" s="50"/>
      <c r="E11" s="30"/>
      <c r="F11" s="7" t="s">
        <v>5</v>
      </c>
      <c r="G11" s="5">
        <f>SUM(H11:O11)</f>
        <v>0</v>
      </c>
      <c r="H11" s="6"/>
      <c r="I11" s="5"/>
      <c r="J11" s="5"/>
      <c r="K11" s="5"/>
      <c r="L11" s="5"/>
      <c r="M11" s="5"/>
      <c r="N11" s="5"/>
      <c r="O11" s="5"/>
    </row>
    <row r="12" spans="2:15" ht="129.75" hidden="1" customHeight="1" x14ac:dyDescent="0.25">
      <c r="B12" s="34"/>
      <c r="C12" s="37"/>
      <c r="D12" s="50"/>
      <c r="E12" s="30"/>
      <c r="F12" s="7" t="s">
        <v>6</v>
      </c>
      <c r="G12" s="5">
        <f>SUM(H12:O12)</f>
        <v>0</v>
      </c>
      <c r="H12" s="6"/>
      <c r="I12" s="5"/>
      <c r="J12" s="5"/>
      <c r="K12" s="5"/>
      <c r="L12" s="5"/>
      <c r="M12" s="5"/>
      <c r="N12" s="5"/>
      <c r="O12" s="5"/>
    </row>
    <row r="13" spans="2:15" ht="64.5" customHeight="1" x14ac:dyDescent="0.25">
      <c r="B13" s="8"/>
      <c r="C13" s="9" t="s">
        <v>52</v>
      </c>
      <c r="D13" s="10"/>
      <c r="E13" s="11"/>
      <c r="F13" s="7"/>
      <c r="G13" s="5"/>
      <c r="H13" s="6"/>
      <c r="I13" s="5"/>
      <c r="J13" s="5"/>
      <c r="K13" s="5"/>
      <c r="L13" s="5"/>
      <c r="M13" s="5"/>
      <c r="N13" s="5"/>
      <c r="O13" s="5"/>
    </row>
    <row r="14" spans="2:15" ht="21" customHeight="1" x14ac:dyDescent="0.25">
      <c r="B14" s="42" t="s">
        <v>22</v>
      </c>
      <c r="C14" s="32" t="s">
        <v>28</v>
      </c>
      <c r="D14" s="29"/>
      <c r="E14" s="33" t="s">
        <v>12</v>
      </c>
      <c r="F14" s="4" t="s">
        <v>2</v>
      </c>
      <c r="G14" s="12">
        <f t="shared" ref="G14:O14" si="0">SUM(G15:G19)</f>
        <v>255522.92402000001</v>
      </c>
      <c r="H14" s="12">
        <f t="shared" si="0"/>
        <v>0</v>
      </c>
      <c r="I14" s="12">
        <f t="shared" si="0"/>
        <v>85309.088760000013</v>
      </c>
      <c r="J14" s="12">
        <f t="shared" si="0"/>
        <v>57372.179849999993</v>
      </c>
      <c r="K14" s="12">
        <f t="shared" si="0"/>
        <v>53780.135519999996</v>
      </c>
      <c r="L14" s="12">
        <f>SUM(L15:L19)</f>
        <v>52252.145520000005</v>
      </c>
      <c r="M14" s="12">
        <f>SUM(M15:M19)</f>
        <v>6519.3743699999995</v>
      </c>
      <c r="N14" s="12">
        <f>SUM(N15:N19)</f>
        <v>145</v>
      </c>
      <c r="O14" s="12">
        <f t="shared" si="0"/>
        <v>145</v>
      </c>
    </row>
    <row r="15" spans="2:15" ht="27.75" customHeight="1" x14ac:dyDescent="0.25">
      <c r="B15" s="43"/>
      <c r="C15" s="32"/>
      <c r="D15" s="29"/>
      <c r="E15" s="33"/>
      <c r="F15" s="4" t="s">
        <v>3</v>
      </c>
      <c r="G15" s="12">
        <f>SUM(I15:O15)</f>
        <v>33307.351999999999</v>
      </c>
      <c r="H15" s="12"/>
      <c r="I15" s="12">
        <f>I21+I27+I33+I39+I45+I51+I57+I63+I69+I75+I81+I87+I93</f>
        <v>33056.21</v>
      </c>
      <c r="J15" s="12">
        <f t="shared" ref="J15:O15" si="1">J21+J27+J33+J39+J45+J51+J57+J63+J69+J75+J81+J87+J93</f>
        <v>251.142</v>
      </c>
      <c r="K15" s="12">
        <f t="shared" si="1"/>
        <v>0</v>
      </c>
      <c r="L15" s="12">
        <f>L21+L27+L33+L39+L45+L51+L57+L63+L69+L75+L81+L87+L93</f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</row>
    <row r="16" spans="2:15" ht="27.75" customHeight="1" x14ac:dyDescent="0.25">
      <c r="B16" s="43"/>
      <c r="C16" s="32"/>
      <c r="D16" s="29"/>
      <c r="E16" s="33"/>
      <c r="F16" s="4" t="s">
        <v>4</v>
      </c>
      <c r="G16" s="12">
        <f>SUM(I16:O16)</f>
        <v>28743.493000000002</v>
      </c>
      <c r="H16" s="12"/>
      <c r="I16" s="12">
        <f t="shared" ref="I16:O19" si="2">I22+I28+I34+I40+I46+I52+I58+I64+I70+I76+I82+I88+I94</f>
        <v>1500</v>
      </c>
      <c r="J16" s="12">
        <f t="shared" si="2"/>
        <v>10389.693000000001</v>
      </c>
      <c r="K16" s="12">
        <f t="shared" si="2"/>
        <v>1853.8</v>
      </c>
      <c r="L16" s="12">
        <f>L22+L28+L34+L40+L46+L52+L58+L64+L70+L76+L82+L88+L94</f>
        <v>15000</v>
      </c>
      <c r="M16" s="12">
        <f t="shared" si="2"/>
        <v>0</v>
      </c>
      <c r="N16" s="12">
        <f t="shared" si="2"/>
        <v>0</v>
      </c>
      <c r="O16" s="12">
        <f t="shared" si="2"/>
        <v>0</v>
      </c>
    </row>
    <row r="17" spans="2:15" ht="27.75" customHeight="1" x14ac:dyDescent="0.25">
      <c r="B17" s="43"/>
      <c r="C17" s="32"/>
      <c r="D17" s="29"/>
      <c r="E17" s="33"/>
      <c r="F17" s="13" t="s">
        <v>65</v>
      </c>
      <c r="G17" s="12">
        <f>SUM(I17:O17)</f>
        <v>31268.9</v>
      </c>
      <c r="H17" s="12"/>
      <c r="I17" s="12">
        <f t="shared" si="2"/>
        <v>0</v>
      </c>
      <c r="J17" s="12">
        <f t="shared" si="2"/>
        <v>0</v>
      </c>
      <c r="K17" s="12">
        <f t="shared" si="2"/>
        <v>18000</v>
      </c>
      <c r="L17" s="12">
        <f t="shared" si="2"/>
        <v>6900.9</v>
      </c>
      <c r="M17" s="12">
        <f t="shared" si="2"/>
        <v>6368</v>
      </c>
      <c r="N17" s="12">
        <f t="shared" si="2"/>
        <v>0</v>
      </c>
      <c r="O17" s="12">
        <f t="shared" si="2"/>
        <v>0</v>
      </c>
    </row>
    <row r="18" spans="2:15" ht="25.5" customHeight="1" x14ac:dyDescent="0.25">
      <c r="B18" s="43"/>
      <c r="C18" s="32"/>
      <c r="D18" s="29"/>
      <c r="E18" s="33"/>
      <c r="F18" s="4" t="s">
        <v>5</v>
      </c>
      <c r="G18" s="12">
        <f>SUM(I18:O18)</f>
        <v>162203.17902000001</v>
      </c>
      <c r="H18" s="12"/>
      <c r="I18" s="12">
        <f t="shared" si="2"/>
        <v>50752.878760000007</v>
      </c>
      <c r="J18" s="12">
        <f t="shared" si="2"/>
        <v>46731.344849999994</v>
      </c>
      <c r="K18" s="12">
        <f>K24+K30+K36+K42+K48+K54+K60+K66+K72+K78+K84+K90+K96</f>
        <v>33926.335519999993</v>
      </c>
      <c r="L18" s="12">
        <f>L24+L30+L36+L42+L48+L54+L60+L66+L72+L78+L84+L90+L96</f>
        <v>30351.245520000004</v>
      </c>
      <c r="M18" s="12">
        <f t="shared" si="2"/>
        <v>151.37437</v>
      </c>
      <c r="N18" s="12">
        <f t="shared" si="2"/>
        <v>145</v>
      </c>
      <c r="O18" s="12">
        <f t="shared" si="2"/>
        <v>145</v>
      </c>
    </row>
    <row r="19" spans="2:15" ht="29.25" customHeight="1" x14ac:dyDescent="0.25">
      <c r="B19" s="44"/>
      <c r="C19" s="32"/>
      <c r="D19" s="29"/>
      <c r="E19" s="33"/>
      <c r="F19" s="4" t="s">
        <v>6</v>
      </c>
      <c r="G19" s="12">
        <f>SUM(I19:O19)</f>
        <v>0</v>
      </c>
      <c r="H19" s="12"/>
      <c r="I19" s="12">
        <f t="shared" si="2"/>
        <v>0</v>
      </c>
      <c r="J19" s="12">
        <f t="shared" si="2"/>
        <v>0</v>
      </c>
      <c r="K19" s="12">
        <f t="shared" si="2"/>
        <v>0</v>
      </c>
      <c r="L19" s="12">
        <f>L25+L31+L37+L43+L49+L55+L61+L67+L73+L79+L85+L91+L97</f>
        <v>0</v>
      </c>
      <c r="M19" s="12">
        <f t="shared" si="2"/>
        <v>0</v>
      </c>
      <c r="N19" s="12">
        <f t="shared" si="2"/>
        <v>0</v>
      </c>
      <c r="O19" s="12">
        <f t="shared" si="2"/>
        <v>0</v>
      </c>
    </row>
    <row r="20" spans="2:15" ht="29.25" customHeight="1" x14ac:dyDescent="0.25">
      <c r="B20" s="42" t="s">
        <v>23</v>
      </c>
      <c r="C20" s="29" t="s">
        <v>43</v>
      </c>
      <c r="D20" s="29" t="s">
        <v>88</v>
      </c>
      <c r="E20" s="30" t="s">
        <v>12</v>
      </c>
      <c r="F20" s="4" t="s">
        <v>2</v>
      </c>
      <c r="G20" s="5">
        <f t="shared" ref="G20:O20" si="3">SUM(G21:G25)</f>
        <v>74564.015350000001</v>
      </c>
      <c r="H20" s="5">
        <f t="shared" si="3"/>
        <v>0</v>
      </c>
      <c r="I20" s="5">
        <f t="shared" si="3"/>
        <v>39281.725880000005</v>
      </c>
      <c r="J20" s="5">
        <f t="shared" si="3"/>
        <v>4007.0151000000001</v>
      </c>
      <c r="K20" s="5">
        <f>SUM(K21:K25)</f>
        <v>18000</v>
      </c>
      <c r="L20" s="5">
        <f>SUM(L21:L25)</f>
        <v>6900.9</v>
      </c>
      <c r="M20" s="5">
        <f>SUM(M21:M25)</f>
        <v>6374.3743700000005</v>
      </c>
      <c r="N20" s="5">
        <f>SUM(N21:N25)</f>
        <v>0</v>
      </c>
      <c r="O20" s="5">
        <f t="shared" si="3"/>
        <v>0</v>
      </c>
    </row>
    <row r="21" spans="2:15" ht="28.5" customHeight="1" x14ac:dyDescent="0.25">
      <c r="B21" s="43"/>
      <c r="C21" s="29"/>
      <c r="D21" s="29"/>
      <c r="E21" s="30"/>
      <c r="F21" s="7" t="s">
        <v>3</v>
      </c>
      <c r="G21" s="5">
        <f>SUM(H21:O21)</f>
        <v>32761.850000000002</v>
      </c>
      <c r="H21" s="5"/>
      <c r="I21" s="5">
        <f>3758.28+9875.2+6556.25+9564.71+3007.41</f>
        <v>32761.850000000002</v>
      </c>
      <c r="J21" s="5"/>
      <c r="K21" s="5"/>
      <c r="L21" s="5"/>
      <c r="M21" s="5"/>
      <c r="N21" s="5"/>
      <c r="O21" s="5"/>
    </row>
    <row r="22" spans="2:15" ht="29.25" customHeight="1" x14ac:dyDescent="0.25">
      <c r="B22" s="43"/>
      <c r="C22" s="29"/>
      <c r="D22" s="29"/>
      <c r="E22" s="30"/>
      <c r="F22" s="7" t="s">
        <v>4</v>
      </c>
      <c r="G22" s="5">
        <f>SUM(H22:O22)</f>
        <v>1500</v>
      </c>
      <c r="H22" s="5"/>
      <c r="I22" s="5">
        <f>1500</f>
        <v>1500</v>
      </c>
      <c r="J22" s="5"/>
      <c r="K22" s="5"/>
      <c r="L22" s="5"/>
      <c r="M22" s="5"/>
      <c r="N22" s="5"/>
      <c r="O22" s="5"/>
    </row>
    <row r="23" spans="2:15" ht="29.25" customHeight="1" x14ac:dyDescent="0.25">
      <c r="B23" s="43"/>
      <c r="C23" s="29"/>
      <c r="D23" s="29"/>
      <c r="E23" s="30"/>
      <c r="F23" s="14" t="s">
        <v>65</v>
      </c>
      <c r="G23" s="5">
        <f>SUM(H23:O23)</f>
        <v>31268.9</v>
      </c>
      <c r="H23" s="5"/>
      <c r="I23" s="5"/>
      <c r="J23" s="5"/>
      <c r="K23" s="5">
        <v>18000</v>
      </c>
      <c r="L23" s="5">
        <v>6900.9</v>
      </c>
      <c r="M23" s="5">
        <f>6374.37437-M24</f>
        <v>6368</v>
      </c>
      <c r="N23" s="5"/>
      <c r="O23" s="5"/>
    </row>
    <row r="24" spans="2:15" ht="29.25" customHeight="1" x14ac:dyDescent="0.25">
      <c r="B24" s="43"/>
      <c r="C24" s="29"/>
      <c r="D24" s="29"/>
      <c r="E24" s="30"/>
      <c r="F24" s="7" t="s">
        <v>5</v>
      </c>
      <c r="G24" s="5">
        <f>SUM(H24:O24)</f>
        <v>9033.2653499999997</v>
      </c>
      <c r="H24" s="5">
        <v>0</v>
      </c>
      <c r="I24" s="5">
        <f>70.258+4949.61788</f>
        <v>5019.8758799999996</v>
      </c>
      <c r="J24" s="5">
        <v>4007.0151000000001</v>
      </c>
      <c r="K24" s="5"/>
      <c r="L24" s="5">
        <f>5000-5000</f>
        <v>0</v>
      </c>
      <c r="M24" s="5">
        <v>6.3743699999999999</v>
      </c>
      <c r="N24" s="5"/>
      <c r="O24" s="5"/>
    </row>
    <row r="25" spans="2:15" ht="29.25" customHeight="1" x14ac:dyDescent="0.25">
      <c r="B25" s="44"/>
      <c r="C25" s="29"/>
      <c r="D25" s="29"/>
      <c r="E25" s="30"/>
      <c r="F25" s="7" t="s">
        <v>6</v>
      </c>
      <c r="G25" s="5">
        <f>SUM(H25:O25)</f>
        <v>0</v>
      </c>
      <c r="H25" s="5"/>
      <c r="I25" s="5"/>
      <c r="J25" s="5"/>
      <c r="K25" s="5"/>
      <c r="L25" s="5"/>
      <c r="M25" s="5"/>
      <c r="N25" s="5"/>
      <c r="O25" s="5"/>
    </row>
    <row r="26" spans="2:15" ht="29.25" customHeight="1" x14ac:dyDescent="0.25">
      <c r="B26" s="42" t="s">
        <v>24</v>
      </c>
      <c r="C26" s="29" t="s">
        <v>71</v>
      </c>
      <c r="D26" s="29" t="s">
        <v>79</v>
      </c>
      <c r="E26" s="30" t="s">
        <v>12</v>
      </c>
      <c r="F26" s="4" t="s">
        <v>2</v>
      </c>
      <c r="G26" s="5">
        <f t="shared" ref="G26:O26" si="4">SUM(G27:G31)</f>
        <v>1070.6514499999998</v>
      </c>
      <c r="H26" s="5">
        <f t="shared" si="4"/>
        <v>0</v>
      </c>
      <c r="I26" s="5">
        <f t="shared" si="4"/>
        <v>497.53212000000002</v>
      </c>
      <c r="J26" s="5">
        <f t="shared" si="4"/>
        <v>435.11932999999999</v>
      </c>
      <c r="K26" s="5">
        <f t="shared" si="4"/>
        <v>0</v>
      </c>
      <c r="L26" s="5">
        <f t="shared" si="4"/>
        <v>138</v>
      </c>
      <c r="M26" s="5">
        <f>SUM(M27:M31)</f>
        <v>0</v>
      </c>
      <c r="N26" s="5">
        <f>SUM(N27:N31)</f>
        <v>0</v>
      </c>
      <c r="O26" s="5">
        <f t="shared" si="4"/>
        <v>0</v>
      </c>
    </row>
    <row r="27" spans="2:15" ht="29.25" customHeight="1" x14ac:dyDescent="0.25">
      <c r="B27" s="43"/>
      <c r="C27" s="29"/>
      <c r="D27" s="29"/>
      <c r="E27" s="30"/>
      <c r="F27" s="7" t="s">
        <v>3</v>
      </c>
      <c r="G27" s="5">
        <f>SUM(H27:O27)</f>
        <v>545.50199999999995</v>
      </c>
      <c r="H27" s="5"/>
      <c r="I27" s="5">
        <f>100+130+64.36</f>
        <v>294.36</v>
      </c>
      <c r="J27" s="5">
        <f>95+95+61.142</f>
        <v>251.142</v>
      </c>
      <c r="K27" s="5"/>
      <c r="L27" s="5"/>
      <c r="M27" s="5"/>
      <c r="N27" s="5"/>
      <c r="O27" s="5"/>
    </row>
    <row r="28" spans="2:15" ht="29.25" customHeight="1" x14ac:dyDescent="0.25">
      <c r="B28" s="43"/>
      <c r="C28" s="29"/>
      <c r="D28" s="29"/>
      <c r="E28" s="30"/>
      <c r="F28" s="7" t="s">
        <v>4</v>
      </c>
      <c r="G28" s="5">
        <f>SUM(H28:O28)</f>
        <v>13.218</v>
      </c>
      <c r="H28" s="5"/>
      <c r="I28" s="15"/>
      <c r="J28" s="16">
        <f>5+5+3.218</f>
        <v>13.218</v>
      </c>
      <c r="K28" s="17"/>
      <c r="L28" s="17"/>
      <c r="M28" s="18"/>
      <c r="N28" s="18"/>
      <c r="O28" s="18"/>
    </row>
    <row r="29" spans="2:15" ht="29.25" customHeight="1" x14ac:dyDescent="0.25">
      <c r="B29" s="43"/>
      <c r="C29" s="29"/>
      <c r="D29" s="29"/>
      <c r="E29" s="30"/>
      <c r="F29" s="14" t="s">
        <v>65</v>
      </c>
      <c r="G29" s="5">
        <f>SUM(H29:O29)</f>
        <v>0</v>
      </c>
      <c r="H29" s="5"/>
      <c r="I29" s="15"/>
      <c r="J29" s="16"/>
      <c r="K29" s="17"/>
      <c r="L29" s="17"/>
      <c r="M29" s="18"/>
      <c r="N29" s="18"/>
      <c r="O29" s="18"/>
    </row>
    <row r="30" spans="2:15" ht="29.25" customHeight="1" x14ac:dyDescent="0.25">
      <c r="B30" s="43"/>
      <c r="C30" s="29"/>
      <c r="D30" s="29"/>
      <c r="E30" s="30"/>
      <c r="F30" s="7" t="s">
        <v>5</v>
      </c>
      <c r="G30" s="5">
        <f>SUM(H30:O30)</f>
        <v>511.93145000000004</v>
      </c>
      <c r="H30" s="5">
        <v>0</v>
      </c>
      <c r="I30" s="5">
        <f>103.17212+100</f>
        <v>203.17212000000001</v>
      </c>
      <c r="J30" s="5">
        <f>0.001+70.75833+100</f>
        <v>170.75933000000001</v>
      </c>
      <c r="K30" s="5"/>
      <c r="L30" s="5">
        <f>138</f>
        <v>138</v>
      </c>
      <c r="M30" s="5"/>
      <c r="N30" s="5"/>
      <c r="O30" s="5"/>
    </row>
    <row r="31" spans="2:15" ht="29.25" customHeight="1" x14ac:dyDescent="0.25">
      <c r="B31" s="44"/>
      <c r="C31" s="29"/>
      <c r="D31" s="29"/>
      <c r="E31" s="30"/>
      <c r="F31" s="7" t="s">
        <v>6</v>
      </c>
      <c r="G31" s="5">
        <f>SUM(H31:O31)</f>
        <v>0</v>
      </c>
      <c r="H31" s="5"/>
      <c r="I31" s="5"/>
      <c r="J31" s="5"/>
      <c r="K31" s="5"/>
      <c r="L31" s="5"/>
      <c r="M31" s="5"/>
      <c r="N31" s="5"/>
      <c r="O31" s="5"/>
    </row>
    <row r="32" spans="2:15" ht="29.25" customHeight="1" x14ac:dyDescent="0.25">
      <c r="B32" s="42" t="s">
        <v>25</v>
      </c>
      <c r="C32" s="29" t="s">
        <v>70</v>
      </c>
      <c r="D32" s="29" t="s">
        <v>80</v>
      </c>
      <c r="E32" s="30" t="s">
        <v>12</v>
      </c>
      <c r="F32" s="4" t="s">
        <v>2</v>
      </c>
      <c r="G32" s="5">
        <f t="shared" ref="G32:O32" si="5">SUM(G33:G37)</f>
        <v>16227.605520000001</v>
      </c>
      <c r="H32" s="5">
        <f t="shared" si="5"/>
        <v>0</v>
      </c>
      <c r="I32" s="5">
        <f t="shared" si="5"/>
        <v>0</v>
      </c>
      <c r="J32" s="5">
        <f t="shared" si="5"/>
        <v>0</v>
      </c>
      <c r="K32" s="5">
        <f t="shared" si="5"/>
        <v>250</v>
      </c>
      <c r="L32" s="5">
        <f t="shared" si="5"/>
        <v>15977.605519999999</v>
      </c>
      <c r="M32" s="5">
        <f>SUM(M33:M37)</f>
        <v>0</v>
      </c>
      <c r="N32" s="5">
        <f>SUM(N33:N37)</f>
        <v>0</v>
      </c>
      <c r="O32" s="5">
        <f t="shared" si="5"/>
        <v>0</v>
      </c>
    </row>
    <row r="33" spans="2:15" ht="29.25" customHeight="1" x14ac:dyDescent="0.25">
      <c r="B33" s="43"/>
      <c r="C33" s="29"/>
      <c r="D33" s="29"/>
      <c r="E33" s="30"/>
      <c r="F33" s="7" t="s">
        <v>3</v>
      </c>
      <c r="G33" s="5">
        <f>SUM(H33:O33)</f>
        <v>0</v>
      </c>
      <c r="H33" s="5"/>
      <c r="I33" s="5"/>
      <c r="J33" s="5"/>
      <c r="K33" s="5"/>
      <c r="L33" s="5"/>
      <c r="M33" s="5"/>
      <c r="N33" s="5"/>
      <c r="O33" s="5"/>
    </row>
    <row r="34" spans="2:15" ht="29.25" customHeight="1" x14ac:dyDescent="0.25">
      <c r="B34" s="43"/>
      <c r="C34" s="29"/>
      <c r="D34" s="29"/>
      <c r="E34" s="30"/>
      <c r="F34" s="7" t="s">
        <v>4</v>
      </c>
      <c r="G34" s="5">
        <f>SUM(H34:O34)</f>
        <v>15000</v>
      </c>
      <c r="H34" s="5"/>
      <c r="I34" s="5"/>
      <c r="J34" s="5"/>
      <c r="K34" s="5"/>
      <c r="L34" s="5">
        <v>15000</v>
      </c>
      <c r="M34" s="5"/>
      <c r="N34" s="5"/>
      <c r="O34" s="5"/>
    </row>
    <row r="35" spans="2:15" ht="29.25" customHeight="1" x14ac:dyDescent="0.25">
      <c r="B35" s="43"/>
      <c r="C35" s="29"/>
      <c r="D35" s="29"/>
      <c r="E35" s="30"/>
      <c r="F35" s="14" t="s">
        <v>65</v>
      </c>
      <c r="G35" s="5">
        <f>SUM(H35:O35)</f>
        <v>0</v>
      </c>
      <c r="H35" s="5"/>
      <c r="I35" s="5"/>
      <c r="J35" s="5"/>
      <c r="K35" s="5"/>
      <c r="L35" s="5"/>
      <c r="M35" s="5"/>
      <c r="N35" s="5"/>
      <c r="O35" s="5"/>
    </row>
    <row r="36" spans="2:15" ht="29.25" customHeight="1" x14ac:dyDescent="0.25">
      <c r="B36" s="43"/>
      <c r="C36" s="29"/>
      <c r="D36" s="29"/>
      <c r="E36" s="30"/>
      <c r="F36" s="7" t="s">
        <v>5</v>
      </c>
      <c r="G36" s="5">
        <f>SUM(H36:O36)</f>
        <v>1227.6055200000001</v>
      </c>
      <c r="H36" s="5">
        <v>0</v>
      </c>
      <c r="I36" s="5"/>
      <c r="J36" s="5"/>
      <c r="K36" s="5">
        <v>250</v>
      </c>
      <c r="L36" s="5">
        <f>188.13184+789.47368</f>
        <v>977.60551999999996</v>
      </c>
      <c r="M36" s="5"/>
      <c r="N36" s="5"/>
      <c r="O36" s="5"/>
    </row>
    <row r="37" spans="2:15" ht="33" customHeight="1" x14ac:dyDescent="0.25">
      <c r="B37" s="44"/>
      <c r="C37" s="29"/>
      <c r="D37" s="29"/>
      <c r="E37" s="30"/>
      <c r="F37" s="7" t="s">
        <v>6</v>
      </c>
      <c r="G37" s="5">
        <f>SUM(H37:O37)</f>
        <v>0</v>
      </c>
      <c r="H37" s="5"/>
      <c r="I37" s="5"/>
      <c r="J37" s="5"/>
      <c r="K37" s="5"/>
      <c r="L37" s="5"/>
      <c r="M37" s="5"/>
      <c r="N37" s="5"/>
      <c r="O37" s="5"/>
    </row>
    <row r="38" spans="2:15" ht="29.25" customHeight="1" x14ac:dyDescent="0.25">
      <c r="B38" s="42" t="s">
        <v>29</v>
      </c>
      <c r="C38" s="29" t="s">
        <v>36</v>
      </c>
      <c r="D38" s="29" t="s">
        <v>81</v>
      </c>
      <c r="E38" s="30" t="s">
        <v>12</v>
      </c>
      <c r="F38" s="4" t="s">
        <v>2</v>
      </c>
      <c r="G38" s="5">
        <f t="shared" ref="G38:O38" si="6">SUM(G39:G43)</f>
        <v>31121.888569999999</v>
      </c>
      <c r="H38" s="5">
        <f t="shared" si="6"/>
        <v>0</v>
      </c>
      <c r="I38" s="5">
        <f t="shared" si="6"/>
        <v>16379.82015</v>
      </c>
      <c r="J38" s="5">
        <f t="shared" si="6"/>
        <v>0</v>
      </c>
      <c r="K38" s="5">
        <f t="shared" si="6"/>
        <v>1951.36842</v>
      </c>
      <c r="L38" s="5">
        <f>SUM(L39:L43)</f>
        <v>12790.7</v>
      </c>
      <c r="M38" s="5">
        <f>SUM(M39:M43)</f>
        <v>0</v>
      </c>
      <c r="N38" s="5">
        <f>SUM(N39:N43)</f>
        <v>0</v>
      </c>
      <c r="O38" s="5">
        <f t="shared" si="6"/>
        <v>0</v>
      </c>
    </row>
    <row r="39" spans="2:15" ht="35.25" customHeight="1" x14ac:dyDescent="0.25">
      <c r="B39" s="43"/>
      <c r="C39" s="29"/>
      <c r="D39" s="29"/>
      <c r="E39" s="30"/>
      <c r="F39" s="7" t="s">
        <v>3</v>
      </c>
      <c r="G39" s="5">
        <f>SUM(H39:O39)</f>
        <v>0</v>
      </c>
      <c r="H39" s="5"/>
      <c r="I39" s="5"/>
      <c r="J39" s="5"/>
      <c r="K39" s="5"/>
      <c r="L39" s="5"/>
      <c r="M39" s="5"/>
      <c r="N39" s="5"/>
      <c r="O39" s="5"/>
    </row>
    <row r="40" spans="2:15" ht="29.25" customHeight="1" x14ac:dyDescent="0.25">
      <c r="B40" s="43"/>
      <c r="C40" s="29"/>
      <c r="D40" s="29"/>
      <c r="E40" s="30"/>
      <c r="F40" s="7" t="s">
        <v>4</v>
      </c>
      <c r="G40" s="5">
        <f>SUM(H40:O40)</f>
        <v>1853.8</v>
      </c>
      <c r="H40" s="5"/>
      <c r="I40" s="5"/>
      <c r="J40" s="5"/>
      <c r="K40" s="5">
        <v>1853.8</v>
      </c>
      <c r="L40" s="5"/>
      <c r="M40" s="5"/>
      <c r="N40" s="5"/>
      <c r="O40" s="5"/>
    </row>
    <row r="41" spans="2:15" ht="29.25" customHeight="1" x14ac:dyDescent="0.25">
      <c r="B41" s="43"/>
      <c r="C41" s="29"/>
      <c r="D41" s="29"/>
      <c r="E41" s="30"/>
      <c r="F41" s="14" t="s">
        <v>65</v>
      </c>
      <c r="G41" s="5">
        <f>SUM(H41:O41)</f>
        <v>0</v>
      </c>
      <c r="H41" s="5"/>
      <c r="I41" s="5"/>
      <c r="J41" s="5"/>
      <c r="K41" s="5"/>
      <c r="L41" s="5"/>
      <c r="M41" s="5"/>
      <c r="N41" s="5"/>
      <c r="O41" s="5"/>
    </row>
    <row r="42" spans="2:15" ht="29.25" customHeight="1" x14ac:dyDescent="0.25">
      <c r="B42" s="43"/>
      <c r="C42" s="29"/>
      <c r="D42" s="29"/>
      <c r="E42" s="30"/>
      <c r="F42" s="7" t="s">
        <v>5</v>
      </c>
      <c r="G42" s="5">
        <f>SUM(H42:O42)</f>
        <v>29268.08857</v>
      </c>
      <c r="H42" s="5">
        <v>0</v>
      </c>
      <c r="I42" s="5">
        <f>6112.74+5801.40796+4465.67219</f>
        <v>16379.82015</v>
      </c>
      <c r="J42" s="5"/>
      <c r="K42" s="5">
        <v>97.568420000000003</v>
      </c>
      <c r="L42" s="5">
        <f>12790.7</f>
        <v>12790.7</v>
      </c>
      <c r="M42" s="5"/>
      <c r="N42" s="5"/>
      <c r="O42" s="5"/>
    </row>
    <row r="43" spans="2:15" ht="29.25" customHeight="1" x14ac:dyDescent="0.25">
      <c r="B43" s="44"/>
      <c r="C43" s="29"/>
      <c r="D43" s="29"/>
      <c r="E43" s="30"/>
      <c r="F43" s="7" t="s">
        <v>6</v>
      </c>
      <c r="G43" s="5">
        <f>SUM(H43:O43)</f>
        <v>0</v>
      </c>
      <c r="H43" s="5"/>
      <c r="I43" s="5"/>
      <c r="J43" s="5"/>
      <c r="K43" s="5"/>
      <c r="L43" s="5"/>
      <c r="M43" s="5"/>
      <c r="N43" s="5"/>
      <c r="O43" s="5"/>
    </row>
    <row r="44" spans="2:15" ht="29.25" customHeight="1" x14ac:dyDescent="0.25">
      <c r="B44" s="42" t="s">
        <v>30</v>
      </c>
      <c r="C44" s="29" t="s">
        <v>61</v>
      </c>
      <c r="D44" s="29" t="s">
        <v>85</v>
      </c>
      <c r="E44" s="30" t="s">
        <v>12</v>
      </c>
      <c r="F44" s="4" t="s">
        <v>2</v>
      </c>
      <c r="G44" s="5">
        <f t="shared" ref="G44:O44" si="7">SUM(G45:G49)</f>
        <v>33991.438549999999</v>
      </c>
      <c r="H44" s="5">
        <f t="shared" si="7"/>
        <v>0</v>
      </c>
      <c r="I44" s="5">
        <f t="shared" si="7"/>
        <v>4426.9140000000007</v>
      </c>
      <c r="J44" s="5">
        <f t="shared" si="7"/>
        <v>13915.910550000001</v>
      </c>
      <c r="K44" s="5">
        <f t="shared" si="7"/>
        <v>15648.613999999996</v>
      </c>
      <c r="L44" s="5">
        <f t="shared" si="7"/>
        <v>0</v>
      </c>
      <c r="M44" s="5">
        <f>SUM(M45:M49)</f>
        <v>0</v>
      </c>
      <c r="N44" s="5">
        <f>SUM(N45:N49)</f>
        <v>0</v>
      </c>
      <c r="O44" s="5">
        <f t="shared" si="7"/>
        <v>0</v>
      </c>
    </row>
    <row r="45" spans="2:15" ht="29.25" customHeight="1" x14ac:dyDescent="0.25">
      <c r="B45" s="43"/>
      <c r="C45" s="29"/>
      <c r="D45" s="29"/>
      <c r="E45" s="30"/>
      <c r="F45" s="7" t="s">
        <v>3</v>
      </c>
      <c r="G45" s="5">
        <f>SUM(H45:O45)</f>
        <v>0</v>
      </c>
      <c r="H45" s="5"/>
      <c r="I45" s="5"/>
      <c r="J45" s="5"/>
      <c r="K45" s="5"/>
      <c r="L45" s="5"/>
      <c r="M45" s="5"/>
      <c r="N45" s="5"/>
      <c r="O45" s="5"/>
    </row>
    <row r="46" spans="2:15" ht="29.25" customHeight="1" x14ac:dyDescent="0.25">
      <c r="B46" s="43"/>
      <c r="C46" s="29"/>
      <c r="D46" s="29"/>
      <c r="E46" s="30"/>
      <c r="F46" s="7" t="s">
        <v>4</v>
      </c>
      <c r="G46" s="5">
        <f>SUM(H46:O46)</f>
        <v>0</v>
      </c>
      <c r="H46" s="5"/>
      <c r="I46" s="5"/>
      <c r="J46" s="5"/>
      <c r="K46" s="5"/>
      <c r="L46" s="5"/>
      <c r="M46" s="5"/>
      <c r="N46" s="5">
        <v>0</v>
      </c>
      <c r="O46" s="5"/>
    </row>
    <row r="47" spans="2:15" ht="29.25" customHeight="1" x14ac:dyDescent="0.25">
      <c r="B47" s="43"/>
      <c r="C47" s="29"/>
      <c r="D47" s="29"/>
      <c r="E47" s="30"/>
      <c r="F47" s="14" t="s">
        <v>65</v>
      </c>
      <c r="G47" s="5">
        <f>SUM(H47:O47)</f>
        <v>0</v>
      </c>
      <c r="H47" s="5"/>
      <c r="I47" s="5"/>
      <c r="J47" s="5"/>
      <c r="K47" s="5"/>
      <c r="L47" s="5"/>
      <c r="M47" s="5"/>
      <c r="N47" s="5"/>
      <c r="O47" s="5"/>
    </row>
    <row r="48" spans="2:15" ht="29.25" customHeight="1" x14ac:dyDescent="0.25">
      <c r="B48" s="43"/>
      <c r="C48" s="29"/>
      <c r="D48" s="29"/>
      <c r="E48" s="30"/>
      <c r="F48" s="7" t="s">
        <v>5</v>
      </c>
      <c r="G48" s="5">
        <f>SUM(H48:O48)</f>
        <v>33991.438549999999</v>
      </c>
      <c r="H48" s="5">
        <v>0</v>
      </c>
      <c r="I48" s="5">
        <f>3233.93+100+36+67.479+96.424+99.599+96.804+96.804+99.979+99.979+99.979+99.979+99.979+99.979</f>
        <v>4426.9140000000007</v>
      </c>
      <c r="J48" s="5">
        <f>3020.45981+7244.24874+80.725+80.725+77.625+84.375+77.355+84.375+84.375+84.375+81.945+79.785+85.59+1464.362+85.59+1200</f>
        <v>13915.910550000001</v>
      </c>
      <c r="K48" s="5">
        <f>82.912+549.987+12684.983+139.764+139.764+137.801+137.801+137.801+137.801+1500</f>
        <v>15648.613999999996</v>
      </c>
      <c r="L48" s="5">
        <v>0</v>
      </c>
      <c r="M48" s="5">
        <v>0</v>
      </c>
      <c r="N48" s="5">
        <v>0</v>
      </c>
      <c r="O48" s="5"/>
    </row>
    <row r="49" spans="2:15" ht="29.25" customHeight="1" x14ac:dyDescent="0.25">
      <c r="B49" s="44"/>
      <c r="C49" s="29"/>
      <c r="D49" s="29"/>
      <c r="E49" s="30"/>
      <c r="F49" s="7" t="s">
        <v>6</v>
      </c>
      <c r="G49" s="5">
        <f>SUM(H49:O49)</f>
        <v>0</v>
      </c>
      <c r="H49" s="5"/>
      <c r="I49" s="5"/>
      <c r="J49" s="5"/>
      <c r="K49" s="5"/>
      <c r="L49" s="5"/>
      <c r="M49" s="5"/>
      <c r="N49" s="5"/>
      <c r="O49" s="5"/>
    </row>
    <row r="50" spans="2:15" ht="29.25" customHeight="1" x14ac:dyDescent="0.25">
      <c r="B50" s="42" t="s">
        <v>31</v>
      </c>
      <c r="C50" s="29" t="s">
        <v>69</v>
      </c>
      <c r="D50" s="29" t="s">
        <v>58</v>
      </c>
      <c r="E50" s="30" t="s">
        <v>12</v>
      </c>
      <c r="F50" s="4" t="s">
        <v>2</v>
      </c>
      <c r="G50" s="5">
        <f t="shared" ref="G50:O50" si="8">SUM(G51:G55)</f>
        <v>4760.8014999999996</v>
      </c>
      <c r="H50" s="5">
        <f t="shared" si="8"/>
        <v>0</v>
      </c>
      <c r="I50" s="5">
        <f t="shared" si="8"/>
        <v>0</v>
      </c>
      <c r="J50" s="5">
        <f t="shared" si="8"/>
        <v>4057.2203799999997</v>
      </c>
      <c r="K50" s="5">
        <f t="shared" si="8"/>
        <v>703.58112000000006</v>
      </c>
      <c r="L50" s="5">
        <f t="shared" si="8"/>
        <v>0</v>
      </c>
      <c r="M50" s="5">
        <f>SUM(M51:M55)</f>
        <v>0</v>
      </c>
      <c r="N50" s="5">
        <f>SUM(N51:N55)</f>
        <v>0</v>
      </c>
      <c r="O50" s="5">
        <f t="shared" si="8"/>
        <v>0</v>
      </c>
    </row>
    <row r="51" spans="2:15" ht="29.25" customHeight="1" x14ac:dyDescent="0.25">
      <c r="B51" s="43"/>
      <c r="C51" s="29"/>
      <c r="D51" s="29"/>
      <c r="E51" s="30"/>
      <c r="F51" s="7" t="s">
        <v>3</v>
      </c>
      <c r="G51" s="5">
        <f>SUM(H51:O51)</f>
        <v>0</v>
      </c>
      <c r="H51" s="5"/>
      <c r="I51" s="5"/>
      <c r="J51" s="5"/>
      <c r="K51" s="5"/>
      <c r="L51" s="5"/>
      <c r="M51" s="5"/>
      <c r="N51" s="5"/>
      <c r="O51" s="5"/>
    </row>
    <row r="52" spans="2:15" ht="29.25" customHeight="1" x14ac:dyDescent="0.25">
      <c r="B52" s="43"/>
      <c r="C52" s="29"/>
      <c r="D52" s="29"/>
      <c r="E52" s="30"/>
      <c r="F52" s="7" t="s">
        <v>4</v>
      </c>
      <c r="G52" s="5">
        <f>SUM(H52:O52)</f>
        <v>0</v>
      </c>
      <c r="H52" s="5"/>
      <c r="I52" s="5"/>
      <c r="J52" s="5"/>
      <c r="K52" s="5"/>
      <c r="L52" s="5"/>
      <c r="M52" s="5"/>
      <c r="N52" s="5"/>
      <c r="O52" s="5"/>
    </row>
    <row r="53" spans="2:15" ht="29.25" customHeight="1" x14ac:dyDescent="0.25">
      <c r="B53" s="43"/>
      <c r="C53" s="29"/>
      <c r="D53" s="29"/>
      <c r="E53" s="30"/>
      <c r="F53" s="14" t="s">
        <v>65</v>
      </c>
      <c r="G53" s="5">
        <f>SUM(H53:O53)</f>
        <v>0</v>
      </c>
      <c r="H53" s="5"/>
      <c r="I53" s="5"/>
      <c r="J53" s="5"/>
      <c r="K53" s="5"/>
      <c r="L53" s="5"/>
      <c r="M53" s="5"/>
      <c r="N53" s="5"/>
      <c r="O53" s="5"/>
    </row>
    <row r="54" spans="2:15" ht="29.25" customHeight="1" x14ac:dyDescent="0.25">
      <c r="B54" s="43"/>
      <c r="C54" s="29"/>
      <c r="D54" s="29"/>
      <c r="E54" s="30"/>
      <c r="F54" s="7" t="s">
        <v>5</v>
      </c>
      <c r="G54" s="5">
        <f>SUM(H54:O54)</f>
        <v>4760.8014999999996</v>
      </c>
      <c r="H54" s="5">
        <v>0</v>
      </c>
      <c r="I54" s="5"/>
      <c r="J54" s="5">
        <f>406.29275+3551.98523+98.9424</f>
        <v>4057.2203799999997</v>
      </c>
      <c r="K54" s="5">
        <f>445.08742+258.4937</f>
        <v>703.58112000000006</v>
      </c>
      <c r="L54" s="5">
        <v>0</v>
      </c>
      <c r="M54" s="5"/>
      <c r="N54" s="5"/>
      <c r="O54" s="5"/>
    </row>
    <row r="55" spans="2:15" ht="29.25" customHeight="1" x14ac:dyDescent="0.25">
      <c r="B55" s="44"/>
      <c r="C55" s="29"/>
      <c r="D55" s="29"/>
      <c r="E55" s="30"/>
      <c r="F55" s="7" t="s">
        <v>6</v>
      </c>
      <c r="G55" s="5">
        <f>SUM(H55:O55)</f>
        <v>0</v>
      </c>
      <c r="H55" s="5"/>
      <c r="I55" s="5"/>
      <c r="J55" s="5"/>
      <c r="K55" s="5"/>
      <c r="L55" s="5"/>
      <c r="M55" s="5"/>
      <c r="N55" s="5"/>
      <c r="O55" s="5"/>
    </row>
    <row r="56" spans="2:15" ht="29.25" customHeight="1" x14ac:dyDescent="0.25">
      <c r="B56" s="42" t="s">
        <v>32</v>
      </c>
      <c r="C56" s="29" t="s">
        <v>40</v>
      </c>
      <c r="D56" s="29" t="s">
        <v>90</v>
      </c>
      <c r="E56" s="30" t="s">
        <v>12</v>
      </c>
      <c r="F56" s="4" t="s">
        <v>2</v>
      </c>
      <c r="G56" s="5">
        <f t="shared" ref="G56:O56" si="9">SUM(G57:G61)</f>
        <v>18344.636770000001</v>
      </c>
      <c r="H56" s="5">
        <f t="shared" si="9"/>
        <v>0</v>
      </c>
      <c r="I56" s="5">
        <f t="shared" si="9"/>
        <v>7577.2937700000002</v>
      </c>
      <c r="J56" s="5">
        <f t="shared" si="9"/>
        <v>0</v>
      </c>
      <c r="K56" s="5">
        <f t="shared" si="9"/>
        <v>6197.3429999999998</v>
      </c>
      <c r="L56" s="5">
        <f t="shared" si="9"/>
        <v>4570</v>
      </c>
      <c r="M56" s="5">
        <f>SUM(M57:M61)</f>
        <v>0</v>
      </c>
      <c r="N56" s="5">
        <f>SUM(N57:N61)</f>
        <v>0</v>
      </c>
      <c r="O56" s="5">
        <f t="shared" si="9"/>
        <v>0</v>
      </c>
    </row>
    <row r="57" spans="2:15" ht="29.25" customHeight="1" x14ac:dyDescent="0.25">
      <c r="B57" s="43"/>
      <c r="C57" s="29"/>
      <c r="D57" s="29"/>
      <c r="E57" s="30"/>
      <c r="F57" s="7" t="s">
        <v>3</v>
      </c>
      <c r="G57" s="5">
        <f>SUM(H57:O57)</f>
        <v>0</v>
      </c>
      <c r="H57" s="5"/>
      <c r="I57" s="5"/>
      <c r="J57" s="5"/>
      <c r="K57" s="5"/>
      <c r="L57" s="5"/>
      <c r="M57" s="5"/>
      <c r="N57" s="5"/>
      <c r="O57" s="5"/>
    </row>
    <row r="58" spans="2:15" ht="29.25" customHeight="1" x14ac:dyDescent="0.25">
      <c r="B58" s="43"/>
      <c r="C58" s="29"/>
      <c r="D58" s="29"/>
      <c r="E58" s="30"/>
      <c r="F58" s="7" t="s">
        <v>4</v>
      </c>
      <c r="G58" s="5">
        <f>SUM(H58:O58)</f>
        <v>0</v>
      </c>
      <c r="H58" s="5"/>
      <c r="I58" s="5"/>
      <c r="J58" s="5"/>
      <c r="K58" s="5"/>
      <c r="L58" s="5"/>
      <c r="M58" s="5"/>
      <c r="N58" s="5"/>
      <c r="O58" s="5"/>
    </row>
    <row r="59" spans="2:15" ht="29.25" customHeight="1" x14ac:dyDescent="0.25">
      <c r="B59" s="43"/>
      <c r="C59" s="29"/>
      <c r="D59" s="29"/>
      <c r="E59" s="30"/>
      <c r="F59" s="14" t="s">
        <v>65</v>
      </c>
      <c r="G59" s="5">
        <f>SUM(H59:O59)</f>
        <v>0</v>
      </c>
      <c r="H59" s="5"/>
      <c r="I59" s="5"/>
      <c r="J59" s="5"/>
      <c r="K59" s="5"/>
      <c r="L59" s="5"/>
      <c r="M59" s="5"/>
      <c r="N59" s="5"/>
      <c r="O59" s="5"/>
    </row>
    <row r="60" spans="2:15" ht="29.25" customHeight="1" x14ac:dyDescent="0.25">
      <c r="B60" s="43"/>
      <c r="C60" s="29"/>
      <c r="D60" s="29"/>
      <c r="E60" s="30"/>
      <c r="F60" s="7" t="s">
        <v>5</v>
      </c>
      <c r="G60" s="5">
        <f>SUM(H60:O60)</f>
        <v>18344.636770000001</v>
      </c>
      <c r="H60" s="5">
        <v>0</v>
      </c>
      <c r="I60" s="5">
        <v>7577.2937700000002</v>
      </c>
      <c r="J60" s="5"/>
      <c r="K60" s="5">
        <f>5000+1702.753-505.41</f>
        <v>6197.3429999999998</v>
      </c>
      <c r="L60" s="5">
        <f>4400+170</f>
        <v>4570</v>
      </c>
      <c r="M60" s="5">
        <v>0</v>
      </c>
      <c r="N60" s="5">
        <v>0</v>
      </c>
      <c r="O60" s="5"/>
    </row>
    <row r="61" spans="2:15" ht="29.25" customHeight="1" x14ac:dyDescent="0.25">
      <c r="B61" s="44"/>
      <c r="C61" s="29"/>
      <c r="D61" s="29"/>
      <c r="E61" s="30"/>
      <c r="F61" s="7" t="s">
        <v>6</v>
      </c>
      <c r="G61" s="5">
        <f>SUM(H61:O61)</f>
        <v>0</v>
      </c>
      <c r="H61" s="5"/>
      <c r="I61" s="5"/>
      <c r="J61" s="5"/>
      <c r="K61" s="5"/>
      <c r="L61" s="5"/>
      <c r="M61" s="5"/>
      <c r="N61" s="5"/>
      <c r="O61" s="5"/>
    </row>
    <row r="62" spans="2:15" ht="29.25" customHeight="1" x14ac:dyDescent="0.25">
      <c r="B62" s="42" t="s">
        <v>33</v>
      </c>
      <c r="C62" s="29" t="s">
        <v>56</v>
      </c>
      <c r="D62" s="29" t="s">
        <v>89</v>
      </c>
      <c r="E62" s="30" t="s">
        <v>12</v>
      </c>
      <c r="F62" s="4" t="s">
        <v>2</v>
      </c>
      <c r="G62" s="5">
        <f t="shared" ref="G62:O62" si="10">SUM(G63:G67)</f>
        <v>12834.03723</v>
      </c>
      <c r="H62" s="5">
        <f t="shared" si="10"/>
        <v>0</v>
      </c>
      <c r="I62" s="5">
        <f t="shared" si="10"/>
        <v>4121.1333199999999</v>
      </c>
      <c r="J62" s="5">
        <f t="shared" si="10"/>
        <v>3607.9639099999999</v>
      </c>
      <c r="K62" s="5">
        <f t="shared" si="10"/>
        <v>0</v>
      </c>
      <c r="L62" s="5">
        <f t="shared" si="10"/>
        <v>5104.9400000000005</v>
      </c>
      <c r="M62" s="5">
        <f>SUM(M63:M67)</f>
        <v>0</v>
      </c>
      <c r="N62" s="5">
        <f>SUM(N63:N67)</f>
        <v>0</v>
      </c>
      <c r="O62" s="5">
        <f t="shared" si="10"/>
        <v>0</v>
      </c>
    </row>
    <row r="63" spans="2:15" ht="29.25" customHeight="1" x14ac:dyDescent="0.25">
      <c r="B63" s="43"/>
      <c r="C63" s="29"/>
      <c r="D63" s="29"/>
      <c r="E63" s="30"/>
      <c r="F63" s="7" t="s">
        <v>3</v>
      </c>
      <c r="G63" s="5">
        <f>SUM(H63:O63)</f>
        <v>0</v>
      </c>
      <c r="H63" s="5"/>
      <c r="I63" s="5"/>
      <c r="J63" s="5"/>
      <c r="K63" s="5"/>
      <c r="L63" s="5"/>
      <c r="M63" s="5"/>
      <c r="N63" s="5"/>
      <c r="O63" s="5"/>
    </row>
    <row r="64" spans="2:15" ht="29.25" customHeight="1" x14ac:dyDescent="0.25">
      <c r="B64" s="43"/>
      <c r="C64" s="29"/>
      <c r="D64" s="29"/>
      <c r="E64" s="30"/>
      <c r="F64" s="7" t="s">
        <v>4</v>
      </c>
      <c r="G64" s="5">
        <f>SUM(H64:O64)</f>
        <v>0</v>
      </c>
      <c r="H64" s="5"/>
      <c r="I64" s="5"/>
      <c r="J64" s="5"/>
      <c r="K64" s="5"/>
      <c r="L64" s="5"/>
      <c r="M64" s="5"/>
      <c r="N64" s="5"/>
      <c r="O64" s="5"/>
    </row>
    <row r="65" spans="2:15" ht="29.25" customHeight="1" x14ac:dyDescent="0.25">
      <c r="B65" s="43"/>
      <c r="C65" s="29"/>
      <c r="D65" s="29"/>
      <c r="E65" s="30"/>
      <c r="F65" s="14" t="s">
        <v>65</v>
      </c>
      <c r="G65" s="5">
        <f>SUM(H65:O65)</f>
        <v>0</v>
      </c>
      <c r="H65" s="5"/>
      <c r="I65" s="5"/>
      <c r="J65" s="5"/>
      <c r="K65" s="5"/>
      <c r="L65" s="5"/>
      <c r="M65" s="5"/>
      <c r="N65" s="5"/>
      <c r="O65" s="5"/>
    </row>
    <row r="66" spans="2:15" ht="29.25" customHeight="1" x14ac:dyDescent="0.25">
      <c r="B66" s="43"/>
      <c r="C66" s="29"/>
      <c r="D66" s="29"/>
      <c r="E66" s="30"/>
      <c r="F66" s="7" t="s">
        <v>5</v>
      </c>
      <c r="G66" s="5">
        <f>SUM(H66:O66)</f>
        <v>12834.03723</v>
      </c>
      <c r="H66" s="5">
        <v>0</v>
      </c>
      <c r="I66" s="5">
        <v>4121.1333199999999</v>
      </c>
      <c r="J66" s="5">
        <v>3607.9639099999999</v>
      </c>
      <c r="K66" s="5"/>
      <c r="L66" s="5">
        <f>3322.94+1782</f>
        <v>5104.9400000000005</v>
      </c>
      <c r="M66" s="5">
        <v>0</v>
      </c>
      <c r="N66" s="5"/>
      <c r="O66" s="5"/>
    </row>
    <row r="67" spans="2:15" ht="29.25" customHeight="1" x14ac:dyDescent="0.25">
      <c r="B67" s="44"/>
      <c r="C67" s="29"/>
      <c r="D67" s="29"/>
      <c r="E67" s="30"/>
      <c r="F67" s="7" t="s">
        <v>6</v>
      </c>
      <c r="G67" s="5">
        <f>SUM(H67:O67)</f>
        <v>0</v>
      </c>
      <c r="H67" s="5"/>
      <c r="I67" s="5"/>
      <c r="J67" s="5"/>
      <c r="K67" s="5"/>
      <c r="L67" s="5"/>
      <c r="M67" s="5"/>
      <c r="N67" s="5"/>
      <c r="O67" s="5"/>
    </row>
    <row r="68" spans="2:15" ht="29.25" customHeight="1" x14ac:dyDescent="0.25">
      <c r="B68" s="42" t="s">
        <v>34</v>
      </c>
      <c r="C68" s="29" t="s">
        <v>62</v>
      </c>
      <c r="D68" s="29" t="s">
        <v>82</v>
      </c>
      <c r="E68" s="30" t="s">
        <v>12</v>
      </c>
      <c r="F68" s="4" t="s">
        <v>2</v>
      </c>
      <c r="G68" s="5">
        <f t="shared" ref="G68:O68" si="11">SUM(G69:G73)</f>
        <v>1270.9027700000001</v>
      </c>
      <c r="H68" s="5">
        <f t="shared" si="11"/>
        <v>0</v>
      </c>
      <c r="I68" s="5">
        <f t="shared" si="11"/>
        <v>878.86668000000009</v>
      </c>
      <c r="J68" s="5">
        <f t="shared" si="11"/>
        <v>392.03609</v>
      </c>
      <c r="K68" s="5">
        <f t="shared" si="11"/>
        <v>0</v>
      </c>
      <c r="L68" s="5">
        <f t="shared" si="11"/>
        <v>0</v>
      </c>
      <c r="M68" s="5">
        <f>SUM(M69:M73)</f>
        <v>0</v>
      </c>
      <c r="N68" s="5">
        <f>SUM(N69:N73)</f>
        <v>0</v>
      </c>
      <c r="O68" s="5">
        <f t="shared" si="11"/>
        <v>0</v>
      </c>
    </row>
    <row r="69" spans="2:15" ht="29.25" customHeight="1" x14ac:dyDescent="0.25">
      <c r="B69" s="43"/>
      <c r="C69" s="29"/>
      <c r="D69" s="29"/>
      <c r="E69" s="30"/>
      <c r="F69" s="7" t="s">
        <v>3</v>
      </c>
      <c r="G69" s="5">
        <f>SUM(H69:O69)</f>
        <v>0</v>
      </c>
      <c r="H69" s="5"/>
      <c r="I69" s="5"/>
      <c r="J69" s="5"/>
      <c r="K69" s="5"/>
      <c r="L69" s="5"/>
      <c r="M69" s="5"/>
      <c r="N69" s="5"/>
      <c r="O69" s="5"/>
    </row>
    <row r="70" spans="2:15" ht="29.25" customHeight="1" x14ac:dyDescent="0.25">
      <c r="B70" s="43"/>
      <c r="C70" s="29"/>
      <c r="D70" s="29"/>
      <c r="E70" s="30"/>
      <c r="F70" s="7" t="s">
        <v>4</v>
      </c>
      <c r="G70" s="5">
        <f>SUM(H70:O70)</f>
        <v>0</v>
      </c>
      <c r="H70" s="5"/>
      <c r="I70" s="5"/>
      <c r="J70" s="5"/>
      <c r="K70" s="5"/>
      <c r="L70" s="5"/>
      <c r="M70" s="5"/>
      <c r="N70" s="5"/>
      <c r="O70" s="5"/>
    </row>
    <row r="71" spans="2:15" ht="29.25" customHeight="1" x14ac:dyDescent="0.25">
      <c r="B71" s="43"/>
      <c r="C71" s="29"/>
      <c r="D71" s="29"/>
      <c r="E71" s="30"/>
      <c r="F71" s="14" t="s">
        <v>65</v>
      </c>
      <c r="G71" s="5">
        <f>SUM(H71:O71)</f>
        <v>0</v>
      </c>
      <c r="H71" s="5"/>
      <c r="I71" s="5"/>
      <c r="J71" s="5"/>
      <c r="K71" s="5"/>
      <c r="L71" s="5"/>
      <c r="M71" s="5"/>
      <c r="N71" s="5"/>
      <c r="O71" s="5"/>
    </row>
    <row r="72" spans="2:15" ht="29.25" customHeight="1" x14ac:dyDescent="0.25">
      <c r="B72" s="43"/>
      <c r="C72" s="29"/>
      <c r="D72" s="29"/>
      <c r="E72" s="30"/>
      <c r="F72" s="7" t="s">
        <v>5</v>
      </c>
      <c r="G72" s="5">
        <f>SUM(H72:O72)</f>
        <v>1270.9027700000001</v>
      </c>
      <c r="H72" s="5">
        <v>0</v>
      </c>
      <c r="I72" s="5">
        <f>19.13578+16.57411+21.13074+26.81865+65.76411+50.39819+99.84087+52.82672+49.98097+47.40842+94.59977+99.78768+99.53265+73.2708+61.79722</f>
        <v>878.86668000000009</v>
      </c>
      <c r="J72" s="5">
        <f>48.66474+94.91821+42.73056+66.46968+51.95318+27.94666+35.81234+4.84775+7.31891+11.37406</f>
        <v>392.03609</v>
      </c>
      <c r="K72" s="5"/>
      <c r="L72" s="5"/>
      <c r="M72" s="5">
        <v>0</v>
      </c>
      <c r="N72" s="5">
        <v>0</v>
      </c>
      <c r="O72" s="5"/>
    </row>
    <row r="73" spans="2:15" ht="29.25" customHeight="1" x14ac:dyDescent="0.25">
      <c r="B73" s="44"/>
      <c r="C73" s="29"/>
      <c r="D73" s="29"/>
      <c r="E73" s="30"/>
      <c r="F73" s="7" t="s">
        <v>6</v>
      </c>
      <c r="G73" s="5">
        <f>SUM(H73:O73)</f>
        <v>0</v>
      </c>
      <c r="H73" s="5"/>
      <c r="I73" s="5"/>
      <c r="J73" s="5"/>
      <c r="K73" s="5"/>
      <c r="L73" s="5"/>
      <c r="M73" s="5"/>
      <c r="N73" s="5"/>
      <c r="O73" s="5"/>
    </row>
    <row r="74" spans="2:15" ht="29.25" customHeight="1" x14ac:dyDescent="0.25">
      <c r="B74" s="42" t="s">
        <v>35</v>
      </c>
      <c r="C74" s="29" t="s">
        <v>41</v>
      </c>
      <c r="D74" s="29" t="s">
        <v>78</v>
      </c>
      <c r="E74" s="30" t="s">
        <v>27</v>
      </c>
      <c r="F74" s="4" t="s">
        <v>2</v>
      </c>
      <c r="G74" s="5">
        <f t="shared" ref="G74:O74" si="12">SUM(G75:G79)</f>
        <v>40415.391579999996</v>
      </c>
      <c r="H74" s="5">
        <f t="shared" si="12"/>
        <v>0</v>
      </c>
      <c r="I74" s="5">
        <f t="shared" si="12"/>
        <v>8334.3835199999994</v>
      </c>
      <c r="J74" s="5">
        <f t="shared" si="12"/>
        <v>16806.334489999997</v>
      </c>
      <c r="K74" s="5">
        <f t="shared" si="12"/>
        <v>9304.6735700000008</v>
      </c>
      <c r="L74" s="5">
        <f t="shared" si="12"/>
        <v>5970</v>
      </c>
      <c r="M74" s="5">
        <f>SUM(M75:M79)</f>
        <v>0</v>
      </c>
      <c r="N74" s="5">
        <f>SUM(N75:N79)</f>
        <v>0</v>
      </c>
      <c r="O74" s="5">
        <f t="shared" si="12"/>
        <v>0</v>
      </c>
    </row>
    <row r="75" spans="2:15" ht="29.25" customHeight="1" x14ac:dyDescent="0.25">
      <c r="B75" s="43"/>
      <c r="C75" s="29"/>
      <c r="D75" s="29"/>
      <c r="E75" s="30"/>
      <c r="F75" s="7" t="s">
        <v>3</v>
      </c>
      <c r="G75" s="5">
        <f>SUM(H75:O75)</f>
        <v>0</v>
      </c>
      <c r="H75" s="5"/>
      <c r="I75" s="5"/>
      <c r="J75" s="5"/>
      <c r="K75" s="5"/>
      <c r="L75" s="5"/>
      <c r="M75" s="5"/>
      <c r="N75" s="5"/>
      <c r="O75" s="5"/>
    </row>
    <row r="76" spans="2:15" ht="29.25" customHeight="1" x14ac:dyDescent="0.25">
      <c r="B76" s="43"/>
      <c r="C76" s="29"/>
      <c r="D76" s="29"/>
      <c r="E76" s="30"/>
      <c r="F76" s="7" t="s">
        <v>4</v>
      </c>
      <c r="G76" s="5">
        <f>SUM(H76:O76)</f>
        <v>0</v>
      </c>
      <c r="H76" s="5"/>
      <c r="I76" s="5"/>
      <c r="J76" s="5"/>
      <c r="K76" s="5"/>
      <c r="L76" s="5"/>
      <c r="M76" s="5"/>
      <c r="N76" s="5"/>
      <c r="O76" s="5"/>
    </row>
    <row r="77" spans="2:15" ht="29.25" customHeight="1" x14ac:dyDescent="0.25">
      <c r="B77" s="43"/>
      <c r="C77" s="29"/>
      <c r="D77" s="29"/>
      <c r="E77" s="30"/>
      <c r="F77" s="14" t="s">
        <v>65</v>
      </c>
      <c r="G77" s="5">
        <f>SUM(H77:O77)</f>
        <v>0</v>
      </c>
      <c r="H77" s="5"/>
      <c r="I77" s="5"/>
      <c r="J77" s="5"/>
      <c r="K77" s="5"/>
      <c r="L77" s="5"/>
      <c r="M77" s="5"/>
      <c r="N77" s="5"/>
      <c r="O77" s="5"/>
    </row>
    <row r="78" spans="2:15" ht="29.25" customHeight="1" x14ac:dyDescent="0.25">
      <c r="B78" s="43"/>
      <c r="C78" s="29"/>
      <c r="D78" s="29"/>
      <c r="E78" s="30"/>
      <c r="F78" s="7" t="s">
        <v>5</v>
      </c>
      <c r="G78" s="5">
        <f>SUM(H78:O78)</f>
        <v>40415.391579999996</v>
      </c>
      <c r="H78" s="5">
        <v>0</v>
      </c>
      <c r="I78" s="5">
        <v>8334.3835199999994</v>
      </c>
      <c r="J78" s="5">
        <f>15476.443-1400-0.01-47.30239+2777.20388</f>
        <v>16806.334489999997</v>
      </c>
      <c r="K78" s="5">
        <f>9034.67357+270</f>
        <v>9304.6735700000008</v>
      </c>
      <c r="L78" s="5">
        <f>6000-30</f>
        <v>5970</v>
      </c>
      <c r="M78" s="5">
        <v>0</v>
      </c>
      <c r="N78" s="5">
        <v>0</v>
      </c>
      <c r="O78" s="5"/>
    </row>
    <row r="79" spans="2:15" ht="29.25" customHeight="1" x14ac:dyDescent="0.25">
      <c r="B79" s="44"/>
      <c r="C79" s="29"/>
      <c r="D79" s="29"/>
      <c r="E79" s="30"/>
      <c r="F79" s="7" t="s">
        <v>6</v>
      </c>
      <c r="G79" s="5">
        <f>SUM(H79:O79)</f>
        <v>0</v>
      </c>
      <c r="H79" s="5"/>
      <c r="I79" s="5"/>
      <c r="J79" s="5"/>
      <c r="K79" s="5"/>
      <c r="L79" s="5"/>
      <c r="M79" s="5"/>
      <c r="N79" s="5"/>
      <c r="O79" s="5"/>
    </row>
    <row r="80" spans="2:15" ht="29.25" customHeight="1" x14ac:dyDescent="0.25">
      <c r="B80" s="42" t="s">
        <v>37</v>
      </c>
      <c r="C80" s="29" t="s">
        <v>53</v>
      </c>
      <c r="D80" s="29" t="s">
        <v>78</v>
      </c>
      <c r="E80" s="30" t="s">
        <v>27</v>
      </c>
      <c r="F80" s="4" t="s">
        <v>2</v>
      </c>
      <c r="G80" s="5">
        <f t="shared" ref="G80:O80" si="13">SUM(G81:G85)</f>
        <v>16089.239000000001</v>
      </c>
      <c r="H80" s="5">
        <f t="shared" si="13"/>
        <v>0</v>
      </c>
      <c r="I80" s="5">
        <f t="shared" si="13"/>
        <v>449.44499999999999</v>
      </c>
      <c r="J80" s="5">
        <f t="shared" si="13"/>
        <v>13719.918000000001</v>
      </c>
      <c r="K80" s="5">
        <f t="shared" si="13"/>
        <v>1119.876</v>
      </c>
      <c r="L80" s="5">
        <f t="shared" si="13"/>
        <v>800</v>
      </c>
      <c r="M80" s="5">
        <f>SUM(M81:M85)</f>
        <v>0</v>
      </c>
      <c r="N80" s="5">
        <f>SUM(N81:N85)</f>
        <v>0</v>
      </c>
      <c r="O80" s="5">
        <f t="shared" si="13"/>
        <v>0</v>
      </c>
    </row>
    <row r="81" spans="2:15" ht="29.25" customHeight="1" x14ac:dyDescent="0.25">
      <c r="B81" s="43"/>
      <c r="C81" s="29"/>
      <c r="D81" s="29"/>
      <c r="E81" s="30"/>
      <c r="F81" s="7" t="s">
        <v>3</v>
      </c>
      <c r="G81" s="5">
        <f>SUM(H81:O81)</f>
        <v>0</v>
      </c>
      <c r="H81" s="5"/>
      <c r="I81" s="5"/>
      <c r="J81" s="5"/>
      <c r="K81" s="5"/>
      <c r="L81" s="5"/>
      <c r="M81" s="5"/>
      <c r="N81" s="5"/>
      <c r="O81" s="5"/>
    </row>
    <row r="82" spans="2:15" ht="29.25" customHeight="1" x14ac:dyDescent="0.25">
      <c r="B82" s="43"/>
      <c r="C82" s="29"/>
      <c r="D82" s="29"/>
      <c r="E82" s="30"/>
      <c r="F82" s="7" t="s">
        <v>4</v>
      </c>
      <c r="G82" s="5">
        <f>SUM(H82:O82)</f>
        <v>10376.475</v>
      </c>
      <c r="H82" s="5"/>
      <c r="I82" s="5"/>
      <c r="J82" s="19">
        <f>13389.9-0.9-3012.525</f>
        <v>10376.475</v>
      </c>
      <c r="K82" s="5"/>
      <c r="L82" s="5"/>
      <c r="M82" s="5"/>
      <c r="N82" s="5"/>
      <c r="O82" s="5"/>
    </row>
    <row r="83" spans="2:15" ht="29.25" customHeight="1" x14ac:dyDescent="0.25">
      <c r="B83" s="43"/>
      <c r="C83" s="29"/>
      <c r="D83" s="29"/>
      <c r="E83" s="30"/>
      <c r="F83" s="14" t="s">
        <v>65</v>
      </c>
      <c r="G83" s="5">
        <f>SUM(H83:O83)</f>
        <v>0</v>
      </c>
      <c r="H83" s="5"/>
      <c r="I83" s="5"/>
      <c r="J83" s="19"/>
      <c r="K83" s="5"/>
      <c r="L83" s="5"/>
      <c r="M83" s="5"/>
      <c r="N83" s="5"/>
      <c r="O83" s="5"/>
    </row>
    <row r="84" spans="2:15" ht="29.25" customHeight="1" x14ac:dyDescent="0.25">
      <c r="B84" s="43"/>
      <c r="C84" s="29"/>
      <c r="D84" s="29"/>
      <c r="E84" s="30"/>
      <c r="F84" s="7" t="s">
        <v>5</v>
      </c>
      <c r="G84" s="5">
        <f>SUM(H84:O84)</f>
        <v>5712.7640000000001</v>
      </c>
      <c r="H84" s="5">
        <v>0</v>
      </c>
      <c r="I84" s="5">
        <v>449.44499999999999</v>
      </c>
      <c r="J84" s="5">
        <f>3343.443</f>
        <v>3343.4430000000002</v>
      </c>
      <c r="K84" s="5">
        <f>1191.628-71.752</f>
        <v>1119.876</v>
      </c>
      <c r="L84" s="5">
        <f>504+296</f>
        <v>800</v>
      </c>
      <c r="M84" s="5">
        <v>0</v>
      </c>
      <c r="N84" s="5">
        <v>0</v>
      </c>
      <c r="O84" s="5"/>
    </row>
    <row r="85" spans="2:15" ht="29.25" customHeight="1" x14ac:dyDescent="0.25">
      <c r="B85" s="44"/>
      <c r="C85" s="29"/>
      <c r="D85" s="29"/>
      <c r="E85" s="30"/>
      <c r="F85" s="7" t="s">
        <v>6</v>
      </c>
      <c r="G85" s="5">
        <f>SUM(H85:O85)</f>
        <v>0</v>
      </c>
      <c r="H85" s="5"/>
      <c r="I85" s="5"/>
      <c r="J85" s="5"/>
      <c r="K85" s="5"/>
      <c r="L85" s="5"/>
      <c r="M85" s="5"/>
      <c r="N85" s="5"/>
      <c r="O85" s="5"/>
    </row>
    <row r="86" spans="2:15" ht="29.25" customHeight="1" x14ac:dyDescent="0.25">
      <c r="B86" s="42" t="s">
        <v>38</v>
      </c>
      <c r="C86" s="29" t="s">
        <v>42</v>
      </c>
      <c r="D86" s="29" t="s">
        <v>46</v>
      </c>
      <c r="E86" s="30" t="s">
        <v>27</v>
      </c>
      <c r="F86" s="4" t="s">
        <v>2</v>
      </c>
      <c r="G86" s="5">
        <f t="shared" ref="G86:O86" si="14">SUM(G87:G91)</f>
        <v>3347.6706399999998</v>
      </c>
      <c r="H86" s="5">
        <f t="shared" si="14"/>
        <v>0</v>
      </c>
      <c r="I86" s="5">
        <f t="shared" si="14"/>
        <v>3062.00864</v>
      </c>
      <c r="J86" s="5">
        <f t="shared" si="14"/>
        <v>285.66199999999998</v>
      </c>
      <c r="K86" s="5">
        <f t="shared" si="14"/>
        <v>0</v>
      </c>
      <c r="L86" s="5">
        <f t="shared" si="14"/>
        <v>0</v>
      </c>
      <c r="M86" s="5">
        <f>SUM(M87:M91)</f>
        <v>0</v>
      </c>
      <c r="N86" s="5">
        <f>SUM(N87:N91)</f>
        <v>0</v>
      </c>
      <c r="O86" s="5">
        <f t="shared" si="14"/>
        <v>0</v>
      </c>
    </row>
    <row r="87" spans="2:15" ht="29.25" customHeight="1" x14ac:dyDescent="0.25">
      <c r="B87" s="43"/>
      <c r="C87" s="29"/>
      <c r="D87" s="29"/>
      <c r="E87" s="30"/>
      <c r="F87" s="7" t="s">
        <v>3</v>
      </c>
      <c r="G87" s="5">
        <f>SUM(H87:O87)</f>
        <v>0</v>
      </c>
      <c r="H87" s="5"/>
      <c r="I87" s="5"/>
      <c r="J87" s="5"/>
      <c r="K87" s="5"/>
      <c r="L87" s="5"/>
      <c r="M87" s="5"/>
      <c r="N87" s="5"/>
      <c r="O87" s="5"/>
    </row>
    <row r="88" spans="2:15" ht="29.25" customHeight="1" x14ac:dyDescent="0.25">
      <c r="B88" s="43"/>
      <c r="C88" s="29"/>
      <c r="D88" s="29"/>
      <c r="E88" s="30"/>
      <c r="F88" s="7" t="s">
        <v>4</v>
      </c>
      <c r="G88" s="5">
        <f>SUM(H88:O88)</f>
        <v>0</v>
      </c>
      <c r="H88" s="5"/>
      <c r="I88" s="5"/>
      <c r="J88" s="5"/>
      <c r="K88" s="5"/>
      <c r="L88" s="5"/>
      <c r="M88" s="5"/>
      <c r="N88" s="5"/>
      <c r="O88" s="5"/>
    </row>
    <row r="89" spans="2:15" ht="29.25" customHeight="1" x14ac:dyDescent="0.25">
      <c r="B89" s="43"/>
      <c r="C89" s="29"/>
      <c r="D89" s="29"/>
      <c r="E89" s="30"/>
      <c r="F89" s="14" t="s">
        <v>65</v>
      </c>
      <c r="G89" s="5">
        <f>SUM(H89:O89)</f>
        <v>0</v>
      </c>
      <c r="H89" s="5"/>
      <c r="I89" s="5"/>
      <c r="J89" s="5"/>
      <c r="K89" s="5"/>
      <c r="L89" s="5"/>
      <c r="M89" s="5"/>
      <c r="N89" s="5"/>
      <c r="O89" s="5"/>
    </row>
    <row r="90" spans="2:15" ht="29.25" customHeight="1" x14ac:dyDescent="0.25">
      <c r="B90" s="43"/>
      <c r="C90" s="29"/>
      <c r="D90" s="29"/>
      <c r="E90" s="30"/>
      <c r="F90" s="7" t="s">
        <v>5</v>
      </c>
      <c r="G90" s="5">
        <f>SUM(H90:O90)</f>
        <v>3347.6706399999998</v>
      </c>
      <c r="H90" s="5">
        <v>0</v>
      </c>
      <c r="I90" s="5">
        <v>3062.00864</v>
      </c>
      <c r="J90" s="5">
        <v>285.66199999999998</v>
      </c>
      <c r="K90" s="5"/>
      <c r="L90" s="5"/>
      <c r="M90" s="5"/>
      <c r="N90" s="5"/>
      <c r="O90" s="5"/>
    </row>
    <row r="91" spans="2:15" ht="29.25" customHeight="1" x14ac:dyDescent="0.25">
      <c r="B91" s="44"/>
      <c r="C91" s="29"/>
      <c r="D91" s="29"/>
      <c r="E91" s="30"/>
      <c r="F91" s="7" t="s">
        <v>6</v>
      </c>
      <c r="G91" s="5">
        <f>SUM(H91:O91)</f>
        <v>0</v>
      </c>
      <c r="H91" s="5"/>
      <c r="I91" s="5"/>
      <c r="J91" s="5"/>
      <c r="K91" s="5"/>
      <c r="L91" s="5"/>
      <c r="M91" s="5"/>
      <c r="N91" s="5"/>
      <c r="O91" s="5"/>
    </row>
    <row r="92" spans="2:15" ht="29.25" customHeight="1" x14ac:dyDescent="0.25">
      <c r="B92" s="42" t="s">
        <v>39</v>
      </c>
      <c r="C92" s="30" t="s">
        <v>60</v>
      </c>
      <c r="D92" s="29" t="s">
        <v>83</v>
      </c>
      <c r="E92" s="30" t="s">
        <v>27</v>
      </c>
      <c r="F92" s="4" t="s">
        <v>2</v>
      </c>
      <c r="G92" s="5">
        <f t="shared" ref="G92:O92" si="15">SUM(G93:G97)</f>
        <v>1484.64509</v>
      </c>
      <c r="H92" s="5">
        <f t="shared" si="15"/>
        <v>0</v>
      </c>
      <c r="I92" s="5">
        <f t="shared" si="15"/>
        <v>299.96568000000002</v>
      </c>
      <c r="J92" s="5">
        <f t="shared" si="15"/>
        <v>145</v>
      </c>
      <c r="K92" s="5">
        <f t="shared" si="15"/>
        <v>604.67940999999996</v>
      </c>
      <c r="L92" s="5">
        <f t="shared" si="15"/>
        <v>0</v>
      </c>
      <c r="M92" s="5">
        <f>SUM(M93:M97)</f>
        <v>145</v>
      </c>
      <c r="N92" s="5">
        <f>SUM(N93:N97)</f>
        <v>145</v>
      </c>
      <c r="O92" s="5">
        <f t="shared" si="15"/>
        <v>145</v>
      </c>
    </row>
    <row r="93" spans="2:15" ht="29.25" customHeight="1" x14ac:dyDescent="0.25">
      <c r="B93" s="43"/>
      <c r="C93" s="30"/>
      <c r="D93" s="29"/>
      <c r="E93" s="30"/>
      <c r="F93" s="7" t="s">
        <v>3</v>
      </c>
      <c r="G93" s="5">
        <f>SUM(H93:O93)</f>
        <v>0</v>
      </c>
      <c r="H93" s="5"/>
      <c r="I93" s="5"/>
      <c r="J93" s="5"/>
      <c r="K93" s="5"/>
      <c r="L93" s="5"/>
      <c r="M93" s="5"/>
      <c r="N93" s="5"/>
      <c r="O93" s="5"/>
    </row>
    <row r="94" spans="2:15" ht="29.25" customHeight="1" x14ac:dyDescent="0.25">
      <c r="B94" s="43"/>
      <c r="C94" s="30"/>
      <c r="D94" s="29"/>
      <c r="E94" s="30"/>
      <c r="F94" s="7" t="s">
        <v>4</v>
      </c>
      <c r="G94" s="5">
        <f>SUM(H94:O94)</f>
        <v>0</v>
      </c>
      <c r="H94" s="5"/>
      <c r="I94" s="5"/>
      <c r="J94" s="5"/>
      <c r="K94" s="5"/>
      <c r="L94" s="5"/>
      <c r="M94" s="5"/>
      <c r="N94" s="5"/>
      <c r="O94" s="5"/>
    </row>
    <row r="95" spans="2:15" ht="29.25" customHeight="1" x14ac:dyDescent="0.25">
      <c r="B95" s="43"/>
      <c r="C95" s="30"/>
      <c r="D95" s="29"/>
      <c r="E95" s="30"/>
      <c r="F95" s="14" t="s">
        <v>65</v>
      </c>
      <c r="G95" s="5">
        <f>SUM(H95:O95)</f>
        <v>0</v>
      </c>
      <c r="H95" s="5"/>
      <c r="I95" s="5"/>
      <c r="J95" s="5"/>
      <c r="K95" s="5"/>
      <c r="L95" s="5"/>
      <c r="M95" s="5"/>
      <c r="N95" s="5"/>
      <c r="O95" s="5"/>
    </row>
    <row r="96" spans="2:15" ht="29.25" customHeight="1" x14ac:dyDescent="0.25">
      <c r="B96" s="43"/>
      <c r="C96" s="30"/>
      <c r="D96" s="29"/>
      <c r="E96" s="30"/>
      <c r="F96" s="7" t="s">
        <v>5</v>
      </c>
      <c r="G96" s="5">
        <f>SUM(H96:O96)</f>
        <v>1484.64509</v>
      </c>
      <c r="H96" s="5">
        <v>0</v>
      </c>
      <c r="I96" s="5">
        <v>299.96568000000002</v>
      </c>
      <c r="J96" s="5">
        <v>145</v>
      </c>
      <c r="K96" s="5">
        <f>752.718-148.03859</f>
        <v>604.67940999999996</v>
      </c>
      <c r="L96" s="5">
        <v>0</v>
      </c>
      <c r="M96" s="5">
        <v>145</v>
      </c>
      <c r="N96" s="5">
        <v>145</v>
      </c>
      <c r="O96" s="5">
        <v>145</v>
      </c>
    </row>
    <row r="97" spans="2:15" ht="29.25" customHeight="1" x14ac:dyDescent="0.25">
      <c r="B97" s="44"/>
      <c r="C97" s="30"/>
      <c r="D97" s="29"/>
      <c r="E97" s="30"/>
      <c r="F97" s="7" t="s">
        <v>6</v>
      </c>
      <c r="G97" s="5">
        <f>SUM(H97:O97)</f>
        <v>0</v>
      </c>
      <c r="H97" s="5"/>
      <c r="I97" s="5"/>
      <c r="J97" s="5"/>
      <c r="K97" s="5"/>
      <c r="L97" s="5"/>
      <c r="M97" s="5"/>
      <c r="N97" s="5"/>
      <c r="O97" s="5"/>
    </row>
    <row r="98" spans="2:15" ht="15.75" hidden="1" customHeight="1" x14ac:dyDescent="0.25">
      <c r="B98" s="42"/>
      <c r="C98" s="47" t="s">
        <v>11</v>
      </c>
      <c r="D98" s="47"/>
      <c r="E98" s="33" t="s">
        <v>12</v>
      </c>
      <c r="F98" s="4" t="s">
        <v>2</v>
      </c>
      <c r="G98" s="5">
        <v>0</v>
      </c>
      <c r="H98" s="5">
        <v>0</v>
      </c>
      <c r="I98" s="5"/>
      <c r="J98" s="5">
        <v>0</v>
      </c>
      <c r="K98" s="5"/>
      <c r="L98" s="5"/>
      <c r="M98" s="5"/>
      <c r="N98" s="5"/>
      <c r="O98" s="5"/>
    </row>
    <row r="99" spans="2:15" ht="15.75" hidden="1" customHeight="1" x14ac:dyDescent="0.25">
      <c r="B99" s="45"/>
      <c r="C99" s="48"/>
      <c r="D99" s="48"/>
      <c r="E99" s="33"/>
      <c r="F99" s="7" t="s">
        <v>3</v>
      </c>
      <c r="G99" s="5">
        <v>0</v>
      </c>
      <c r="H99" s="5"/>
      <c r="I99" s="5"/>
      <c r="J99" s="5"/>
      <c r="K99" s="5"/>
      <c r="L99" s="5"/>
      <c r="M99" s="5"/>
      <c r="N99" s="5"/>
      <c r="O99" s="5"/>
    </row>
    <row r="100" spans="2:15" ht="15.75" hidden="1" customHeight="1" x14ac:dyDescent="0.25">
      <c r="B100" s="45"/>
      <c r="C100" s="48"/>
      <c r="D100" s="48"/>
      <c r="E100" s="33"/>
      <c r="F100" s="7" t="s">
        <v>4</v>
      </c>
      <c r="G100" s="5">
        <v>0</v>
      </c>
      <c r="H100" s="5"/>
      <c r="I100" s="5"/>
      <c r="J100" s="5"/>
      <c r="K100" s="5"/>
      <c r="L100" s="5"/>
      <c r="M100" s="5"/>
      <c r="N100" s="5"/>
      <c r="O100" s="5"/>
    </row>
    <row r="101" spans="2:15" ht="15.75" hidden="1" customHeight="1" x14ac:dyDescent="0.25">
      <c r="B101" s="45"/>
      <c r="C101" s="48"/>
      <c r="D101" s="48"/>
      <c r="E101" s="33"/>
      <c r="F101" s="7" t="s">
        <v>5</v>
      </c>
      <c r="G101" s="5">
        <v>0</v>
      </c>
      <c r="H101" s="5"/>
      <c r="I101" s="5"/>
      <c r="J101" s="5"/>
      <c r="K101" s="5"/>
      <c r="L101" s="5"/>
      <c r="M101" s="5"/>
      <c r="N101" s="5"/>
      <c r="O101" s="5"/>
    </row>
    <row r="102" spans="2:15" ht="10.5" hidden="1" customHeight="1" x14ac:dyDescent="0.25">
      <c r="B102" s="46"/>
      <c r="C102" s="49"/>
      <c r="D102" s="49"/>
      <c r="E102" s="33"/>
      <c r="F102" s="7" t="s">
        <v>6</v>
      </c>
      <c r="G102" s="5">
        <v>0</v>
      </c>
      <c r="H102" s="5"/>
      <c r="I102" s="5"/>
      <c r="J102" s="5"/>
      <c r="K102" s="5"/>
      <c r="L102" s="5"/>
      <c r="M102" s="5"/>
      <c r="N102" s="5"/>
      <c r="O102" s="5"/>
    </row>
    <row r="103" spans="2:15" ht="21" customHeight="1" x14ac:dyDescent="0.25">
      <c r="B103" s="31" t="s">
        <v>44</v>
      </c>
      <c r="C103" s="32" t="s">
        <v>45</v>
      </c>
      <c r="D103" s="29"/>
      <c r="E103" s="33" t="s">
        <v>12</v>
      </c>
      <c r="F103" s="4" t="s">
        <v>2</v>
      </c>
      <c r="G103" s="12">
        <f t="shared" ref="G103:O103" si="16">SUM(G104:G108)</f>
        <v>1028198.06372</v>
      </c>
      <c r="H103" s="12">
        <f t="shared" si="16"/>
        <v>0</v>
      </c>
      <c r="I103" s="12">
        <f t="shared" si="16"/>
        <v>27408.394240000001</v>
      </c>
      <c r="J103" s="12">
        <f t="shared" si="16"/>
        <v>86505.815000000017</v>
      </c>
      <c r="K103" s="12">
        <f t="shared" si="16"/>
        <v>164797.62641000003</v>
      </c>
      <c r="L103" s="12">
        <f>SUM(L104:L108)</f>
        <v>339770.44286000001</v>
      </c>
      <c r="M103" s="12">
        <f>SUM(M104:M108)</f>
        <v>299947.41289000004</v>
      </c>
      <c r="N103" s="12">
        <f>SUM(N104:N108)</f>
        <v>109768.37231999999</v>
      </c>
      <c r="O103" s="12">
        <f t="shared" si="16"/>
        <v>0</v>
      </c>
    </row>
    <row r="104" spans="2:15" ht="29.25" customHeight="1" x14ac:dyDescent="0.25">
      <c r="B104" s="31"/>
      <c r="C104" s="32"/>
      <c r="D104" s="29"/>
      <c r="E104" s="33"/>
      <c r="F104" s="4" t="s">
        <v>3</v>
      </c>
      <c r="G104" s="12">
        <f>SUM(I104:O104)</f>
        <v>807556.26550999994</v>
      </c>
      <c r="H104" s="12"/>
      <c r="I104" s="12">
        <f>I110+I116+I127+I133+I139+I145+I151+I163+I157</f>
        <v>23943.79</v>
      </c>
      <c r="J104" s="12">
        <f t="shared" ref="J104:O104" si="17">J110+J116+J127+J133+J139+J145+J151+J163+J157</f>
        <v>84150.000000000015</v>
      </c>
      <c r="K104" s="12">
        <f>K110+K116+K127+K133+K139+K145+K151+K163+K157</f>
        <v>121770</v>
      </c>
      <c r="L104" s="12">
        <f>L110+L116+L127+L133+L139+L145+L151+L163+L157</f>
        <v>241334.43806000001</v>
      </c>
      <c r="M104" s="12">
        <f t="shared" si="17"/>
        <v>227578.56938999999</v>
      </c>
      <c r="N104" s="12">
        <f t="shared" si="17"/>
        <v>108779.46806</v>
      </c>
      <c r="O104" s="12">
        <f t="shared" si="17"/>
        <v>0</v>
      </c>
    </row>
    <row r="105" spans="2:15" ht="30" customHeight="1" x14ac:dyDescent="0.25">
      <c r="B105" s="31"/>
      <c r="C105" s="32"/>
      <c r="D105" s="29"/>
      <c r="E105" s="33"/>
      <c r="F105" s="4" t="s">
        <v>4</v>
      </c>
      <c r="G105" s="12">
        <f>SUM(I105:O105)</f>
        <v>9075.52196</v>
      </c>
      <c r="H105" s="12"/>
      <c r="I105" s="12">
        <f t="shared" ref="I105:O108" si="18">I111+I117+I128+I134+I140+I146+I152+I164+I158</f>
        <v>1500</v>
      </c>
      <c r="J105" s="12">
        <f t="shared" si="18"/>
        <v>849.99999999999989</v>
      </c>
      <c r="K105" s="12">
        <f t="shared" si="18"/>
        <v>1230.00001</v>
      </c>
      <c r="L105" s="12">
        <f t="shared" si="18"/>
        <v>2437.7216000000003</v>
      </c>
      <c r="M105" s="12">
        <f t="shared" si="18"/>
        <v>2068.8960900000002</v>
      </c>
      <c r="N105" s="12">
        <f t="shared" si="18"/>
        <v>988.90426000000002</v>
      </c>
      <c r="O105" s="12">
        <f t="shared" si="18"/>
        <v>0</v>
      </c>
    </row>
    <row r="106" spans="2:15" ht="30" customHeight="1" x14ac:dyDescent="0.25">
      <c r="B106" s="31"/>
      <c r="C106" s="32"/>
      <c r="D106" s="29"/>
      <c r="E106" s="33"/>
      <c r="F106" s="13" t="s">
        <v>65</v>
      </c>
      <c r="G106" s="12">
        <f>SUM(I106:O106)</f>
        <v>197973.88</v>
      </c>
      <c r="H106" s="12"/>
      <c r="I106" s="12">
        <f t="shared" si="18"/>
        <v>0</v>
      </c>
      <c r="J106" s="12">
        <f t="shared" si="18"/>
        <v>0</v>
      </c>
      <c r="K106" s="12">
        <f t="shared" si="18"/>
        <v>37973.880000000005</v>
      </c>
      <c r="L106" s="12">
        <f t="shared" si="18"/>
        <v>90000</v>
      </c>
      <c r="M106" s="12">
        <f t="shared" si="18"/>
        <v>70000</v>
      </c>
      <c r="N106" s="12">
        <f t="shared" si="18"/>
        <v>0</v>
      </c>
      <c r="O106" s="12">
        <f t="shared" si="18"/>
        <v>0</v>
      </c>
    </row>
    <row r="107" spans="2:15" ht="25.5" x14ac:dyDescent="0.25">
      <c r="B107" s="31"/>
      <c r="C107" s="32"/>
      <c r="D107" s="29"/>
      <c r="E107" s="33"/>
      <c r="F107" s="4" t="s">
        <v>5</v>
      </c>
      <c r="G107" s="12">
        <f>SUM(I107:O107)</f>
        <v>13592.396250000002</v>
      </c>
      <c r="H107" s="12"/>
      <c r="I107" s="12">
        <f t="shared" si="18"/>
        <v>1964.6042400000001</v>
      </c>
      <c r="J107" s="12">
        <f t="shared" si="18"/>
        <v>1505.8150000000001</v>
      </c>
      <c r="K107" s="12">
        <f t="shared" si="18"/>
        <v>3823.7464</v>
      </c>
      <c r="L107" s="12">
        <f>L113+L119+L130+L136+L142+L148+L154+L166+L160</f>
        <v>5998.2831999999999</v>
      </c>
      <c r="M107" s="12">
        <f t="shared" si="18"/>
        <v>299.94740999999999</v>
      </c>
      <c r="N107" s="12">
        <f t="shared" si="18"/>
        <v>0</v>
      </c>
      <c r="O107" s="12">
        <f t="shared" si="18"/>
        <v>0</v>
      </c>
    </row>
    <row r="108" spans="2:15" ht="48" customHeight="1" x14ac:dyDescent="0.25">
      <c r="B108" s="31"/>
      <c r="C108" s="32"/>
      <c r="D108" s="29"/>
      <c r="E108" s="33"/>
      <c r="F108" s="4" t="s">
        <v>6</v>
      </c>
      <c r="G108" s="12">
        <f>SUM(I108:O108)</f>
        <v>0</v>
      </c>
      <c r="H108" s="12"/>
      <c r="I108" s="12">
        <f t="shared" si="18"/>
        <v>0</v>
      </c>
      <c r="J108" s="12">
        <f t="shared" si="18"/>
        <v>0</v>
      </c>
      <c r="K108" s="12">
        <f t="shared" si="18"/>
        <v>0</v>
      </c>
      <c r="L108" s="12">
        <f t="shared" si="18"/>
        <v>0</v>
      </c>
      <c r="M108" s="12">
        <f t="shared" si="18"/>
        <v>0</v>
      </c>
      <c r="N108" s="12">
        <f t="shared" si="18"/>
        <v>0</v>
      </c>
      <c r="O108" s="12">
        <f t="shared" si="18"/>
        <v>0</v>
      </c>
    </row>
    <row r="109" spans="2:15" ht="30.75" customHeight="1" x14ac:dyDescent="0.25">
      <c r="B109" s="28" t="s">
        <v>26</v>
      </c>
      <c r="C109" s="29" t="s">
        <v>73</v>
      </c>
      <c r="D109" s="29">
        <v>2018</v>
      </c>
      <c r="E109" s="30" t="s">
        <v>12</v>
      </c>
      <c r="F109" s="4" t="s">
        <v>2</v>
      </c>
      <c r="G109" s="5">
        <f t="shared" ref="G109:O109" si="19">SUM(G110:G114)</f>
        <v>666.06500000000005</v>
      </c>
      <c r="H109" s="5">
        <f t="shared" si="19"/>
        <v>0</v>
      </c>
      <c r="I109" s="5">
        <f t="shared" si="19"/>
        <v>666.06500000000005</v>
      </c>
      <c r="J109" s="5">
        <f t="shared" si="19"/>
        <v>0</v>
      </c>
      <c r="K109" s="5">
        <f t="shared" si="19"/>
        <v>0</v>
      </c>
      <c r="L109" s="5">
        <f t="shared" si="19"/>
        <v>0</v>
      </c>
      <c r="M109" s="5">
        <f>SUM(M110:M114)</f>
        <v>0</v>
      </c>
      <c r="N109" s="5">
        <f>SUM(N110:N114)</f>
        <v>0</v>
      </c>
      <c r="O109" s="5">
        <f t="shared" si="19"/>
        <v>0</v>
      </c>
    </row>
    <row r="110" spans="2:15" ht="30.75" customHeight="1" x14ac:dyDescent="0.25">
      <c r="B110" s="28"/>
      <c r="C110" s="29"/>
      <c r="D110" s="29"/>
      <c r="E110" s="30"/>
      <c r="F110" s="7" t="s">
        <v>3</v>
      </c>
      <c r="G110" s="5">
        <f>SUM(H110:O110)</f>
        <v>0</v>
      </c>
      <c r="H110" s="5"/>
      <c r="I110" s="5"/>
      <c r="J110" s="5"/>
      <c r="K110" s="5"/>
      <c r="L110" s="5"/>
      <c r="M110" s="5"/>
      <c r="N110" s="5"/>
      <c r="O110" s="5"/>
    </row>
    <row r="111" spans="2:15" ht="25.5" customHeight="1" x14ac:dyDescent="0.25">
      <c r="B111" s="28"/>
      <c r="C111" s="29"/>
      <c r="D111" s="29"/>
      <c r="E111" s="30"/>
      <c r="F111" s="7" t="s">
        <v>4</v>
      </c>
      <c r="G111" s="5">
        <f>SUM(H111:O111)</f>
        <v>0</v>
      </c>
      <c r="H111" s="5"/>
      <c r="I111" s="5"/>
      <c r="J111" s="5"/>
      <c r="K111" s="5"/>
      <c r="L111" s="5"/>
      <c r="M111" s="5"/>
      <c r="N111" s="5"/>
      <c r="O111" s="5"/>
    </row>
    <row r="112" spans="2:15" ht="25.5" customHeight="1" x14ac:dyDescent="0.25">
      <c r="B112" s="28"/>
      <c r="C112" s="29"/>
      <c r="D112" s="29"/>
      <c r="E112" s="30"/>
      <c r="F112" s="14" t="s">
        <v>65</v>
      </c>
      <c r="G112" s="5">
        <f>SUM(H112:O112)</f>
        <v>0</v>
      </c>
      <c r="H112" s="5"/>
      <c r="I112" s="5"/>
      <c r="J112" s="5"/>
      <c r="K112" s="5"/>
      <c r="L112" s="5"/>
      <c r="M112" s="5"/>
      <c r="N112" s="5"/>
      <c r="O112" s="5"/>
    </row>
    <row r="113" spans="2:17" ht="33.75" customHeight="1" x14ac:dyDescent="0.25">
      <c r="B113" s="28"/>
      <c r="C113" s="29"/>
      <c r="D113" s="29"/>
      <c r="E113" s="30"/>
      <c r="F113" s="7" t="s">
        <v>5</v>
      </c>
      <c r="G113" s="5">
        <f>SUM(H113:O113)</f>
        <v>666.06500000000005</v>
      </c>
      <c r="H113" s="5"/>
      <c r="I113" s="5">
        <v>666.06500000000005</v>
      </c>
      <c r="J113" s="5"/>
      <c r="K113" s="5"/>
      <c r="L113" s="5"/>
      <c r="M113" s="5"/>
      <c r="N113" s="5"/>
      <c r="O113" s="5"/>
    </row>
    <row r="114" spans="2:17" ht="26.25" customHeight="1" x14ac:dyDescent="0.25">
      <c r="B114" s="28"/>
      <c r="C114" s="29"/>
      <c r="D114" s="29"/>
      <c r="E114" s="30"/>
      <c r="F114" s="7" t="s">
        <v>6</v>
      </c>
      <c r="G114" s="5">
        <f>SUM(H114:O114)</f>
        <v>0</v>
      </c>
      <c r="H114" s="5"/>
      <c r="I114" s="5"/>
      <c r="J114" s="5"/>
      <c r="K114" s="5"/>
      <c r="L114" s="5"/>
      <c r="M114" s="5"/>
      <c r="N114" s="5"/>
      <c r="O114" s="5"/>
    </row>
    <row r="115" spans="2:17" ht="15.75" customHeight="1" x14ac:dyDescent="0.25">
      <c r="B115" s="28" t="s">
        <v>47</v>
      </c>
      <c r="C115" s="29" t="s">
        <v>63</v>
      </c>
      <c r="D115" s="29" t="s">
        <v>91</v>
      </c>
      <c r="E115" s="30" t="s">
        <v>12</v>
      </c>
      <c r="F115" s="4" t="s">
        <v>2</v>
      </c>
      <c r="G115" s="5">
        <f t="shared" ref="G115:O115" si="20">SUM(G116:G120)</f>
        <v>1003715.26808</v>
      </c>
      <c r="H115" s="5">
        <f t="shared" si="20"/>
        <v>0</v>
      </c>
      <c r="I115" s="5">
        <f t="shared" si="20"/>
        <v>26140.33</v>
      </c>
      <c r="J115" s="5">
        <f t="shared" si="20"/>
        <v>83115.000000000015</v>
      </c>
      <c r="K115" s="5">
        <f t="shared" si="20"/>
        <v>148452.31001000002</v>
      </c>
      <c r="L115" s="5">
        <f t="shared" si="20"/>
        <v>336291.84286000003</v>
      </c>
      <c r="M115" s="5">
        <f>SUM(M116:M120)</f>
        <v>299947.41289000004</v>
      </c>
      <c r="N115" s="5">
        <f>SUM(N116:N120)</f>
        <v>109768.37231999999</v>
      </c>
      <c r="O115" s="5">
        <f t="shared" si="20"/>
        <v>0</v>
      </c>
    </row>
    <row r="116" spans="2:17" ht="24" customHeight="1" x14ac:dyDescent="0.25">
      <c r="B116" s="28"/>
      <c r="C116" s="29"/>
      <c r="D116" s="29"/>
      <c r="E116" s="30"/>
      <c r="F116" s="7" t="s">
        <v>3</v>
      </c>
      <c r="G116" s="5">
        <f>SUM(H116:O116)</f>
        <v>804249.66550999996</v>
      </c>
      <c r="H116" s="5"/>
      <c r="I116" s="5">
        <f>23943.79</f>
        <v>23943.79</v>
      </c>
      <c r="J116" s="5">
        <f>9481.70793+20079.27733+21728.70919+26589.6127+1116.06066+110.88396+294.03+289.08+2594.48823</f>
        <v>82283.85000000002</v>
      </c>
      <c r="K116" s="5">
        <v>120329.55</v>
      </c>
      <c r="L116" s="5">
        <f>28287.55908+66317.13+33228.06563+43919.69274+17925.25779+51656.73282</f>
        <v>241334.43806000001</v>
      </c>
      <c r="M116" s="5">
        <v>227578.56938999999</v>
      </c>
      <c r="N116" s="5">
        <f>108779.46806</f>
        <v>108779.46806</v>
      </c>
      <c r="O116" s="5"/>
    </row>
    <row r="117" spans="2:17" ht="30.75" customHeight="1" x14ac:dyDescent="0.25">
      <c r="B117" s="28"/>
      <c r="C117" s="29"/>
      <c r="D117" s="29"/>
      <c r="E117" s="30"/>
      <c r="F117" s="7" t="s">
        <v>4</v>
      </c>
      <c r="G117" s="5">
        <f>SUM(H117:O117)</f>
        <v>9042.1219600000004</v>
      </c>
      <c r="H117" s="5"/>
      <c r="I117" s="5">
        <v>1500</v>
      </c>
      <c r="J117" s="5">
        <f>95.77483+202.82098+219.48191+268.58195+11.27334+1.12004+2.97+2.92+26.20695</f>
        <v>831.15</v>
      </c>
      <c r="K117" s="5">
        <v>1215.45001</v>
      </c>
      <c r="L117" s="5">
        <f>285.73292+669.87+335.63703+443.63326+181.06321+521.78518</f>
        <v>2437.7216000000003</v>
      </c>
      <c r="M117" s="5">
        <v>2068.8960900000002</v>
      </c>
      <c r="N117" s="5">
        <v>988.90426000000002</v>
      </c>
      <c r="O117" s="5"/>
      <c r="P117" s="20"/>
      <c r="Q117" s="20"/>
    </row>
    <row r="118" spans="2:17" ht="30.75" customHeight="1" x14ac:dyDescent="0.25">
      <c r="B118" s="28"/>
      <c r="C118" s="29"/>
      <c r="D118" s="29"/>
      <c r="E118" s="30"/>
      <c r="F118" s="14" t="s">
        <v>65</v>
      </c>
      <c r="G118" s="5">
        <f>SUM(H118:O118)</f>
        <v>186907.31</v>
      </c>
      <c r="H118" s="5"/>
      <c r="I118" s="5"/>
      <c r="J118" s="5"/>
      <c r="K118" s="21">
        <f>26907.31</f>
        <v>26907.31</v>
      </c>
      <c r="L118" s="5">
        <v>90000</v>
      </c>
      <c r="M118" s="5">
        <v>70000</v>
      </c>
      <c r="N118" s="5"/>
      <c r="O118" s="5"/>
      <c r="P118" s="20"/>
    </row>
    <row r="119" spans="2:17" ht="30.75" customHeight="1" x14ac:dyDescent="0.25">
      <c r="B119" s="28"/>
      <c r="C119" s="29"/>
      <c r="D119" s="29"/>
      <c r="E119" s="30"/>
      <c r="F119" s="7" t="s">
        <v>5</v>
      </c>
      <c r="G119" s="5">
        <f>SUM(H119:O119)</f>
        <v>3516.1706100000001</v>
      </c>
      <c r="H119" s="5"/>
      <c r="I119" s="5">
        <v>696.54</v>
      </c>
      <c r="J119" s="5"/>
      <c r="K119" s="5"/>
      <c r="L119" s="5">
        <f>1535.232+984.4512</f>
        <v>2519.6831999999999</v>
      </c>
      <c r="M119" s="5">
        <f>229.87734+70.07007</f>
        <v>299.94740999999999</v>
      </c>
      <c r="N119" s="5"/>
      <c r="O119" s="5"/>
    </row>
    <row r="120" spans="2:17" ht="25.5" x14ac:dyDescent="0.25">
      <c r="B120" s="28"/>
      <c r="C120" s="29"/>
      <c r="D120" s="29"/>
      <c r="E120" s="30"/>
      <c r="F120" s="7" t="s">
        <v>6</v>
      </c>
      <c r="G120" s="5">
        <f>SUM(H120:O120)</f>
        <v>0</v>
      </c>
      <c r="H120" s="5"/>
      <c r="I120" s="5"/>
      <c r="J120" s="5"/>
      <c r="K120" s="5"/>
      <c r="L120" s="5"/>
      <c r="M120" s="5"/>
      <c r="N120" s="5"/>
      <c r="O120" s="5"/>
      <c r="Q120" s="3" t="s">
        <v>87</v>
      </c>
    </row>
    <row r="121" spans="2:17" ht="19.5" hidden="1" customHeight="1" x14ac:dyDescent="0.25">
      <c r="B121" s="28" t="s">
        <v>17</v>
      </c>
      <c r="C121" s="29" t="s">
        <v>18</v>
      </c>
      <c r="D121" s="29" t="s">
        <v>16</v>
      </c>
      <c r="E121" s="33" t="s">
        <v>12</v>
      </c>
      <c r="F121" s="4" t="s">
        <v>2</v>
      </c>
      <c r="G121" s="5">
        <f>SUM(G122:G125)</f>
        <v>0</v>
      </c>
      <c r="H121" s="5">
        <f>SUM(H122:H125)</f>
        <v>0</v>
      </c>
      <c r="I121" s="5">
        <f>SUM(I122:I125)</f>
        <v>0</v>
      </c>
      <c r="J121" s="5">
        <f>SUM(J122:J125)</f>
        <v>0</v>
      </c>
      <c r="K121" s="5"/>
      <c r="L121" s="5"/>
      <c r="M121" s="5">
        <f>SUM(M122:M125)</f>
        <v>0</v>
      </c>
      <c r="N121" s="5">
        <f>SUM(N122:N125)</f>
        <v>0</v>
      </c>
      <c r="O121" s="5">
        <f>SUM(O122:O125)</f>
        <v>0</v>
      </c>
    </row>
    <row r="122" spans="2:17" ht="30.75" hidden="1" customHeight="1" x14ac:dyDescent="0.25">
      <c r="B122" s="28"/>
      <c r="C122" s="29"/>
      <c r="D122" s="29"/>
      <c r="E122" s="33"/>
      <c r="F122" s="7" t="s">
        <v>3</v>
      </c>
      <c r="G122" s="5">
        <f>SUM(H122:O122)</f>
        <v>0</v>
      </c>
      <c r="H122" s="5"/>
      <c r="I122" s="5"/>
      <c r="J122" s="5"/>
      <c r="K122" s="5"/>
      <c r="L122" s="5"/>
      <c r="M122" s="5"/>
      <c r="N122" s="5"/>
      <c r="O122" s="5"/>
    </row>
    <row r="123" spans="2:17" ht="30" hidden="1" customHeight="1" x14ac:dyDescent="0.25">
      <c r="B123" s="28"/>
      <c r="C123" s="29"/>
      <c r="D123" s="29"/>
      <c r="E123" s="33"/>
      <c r="F123" s="7" t="s">
        <v>4</v>
      </c>
      <c r="G123" s="5">
        <f>SUM(H123:O123)</f>
        <v>0</v>
      </c>
      <c r="H123" s="5"/>
      <c r="I123" s="5"/>
      <c r="J123" s="5"/>
      <c r="K123" s="5"/>
      <c r="L123" s="5"/>
      <c r="M123" s="5"/>
      <c r="N123" s="5"/>
      <c r="O123" s="5"/>
    </row>
    <row r="124" spans="2:17" ht="27.75" hidden="1" customHeight="1" x14ac:dyDescent="0.25">
      <c r="B124" s="28"/>
      <c r="C124" s="29"/>
      <c r="D124" s="29"/>
      <c r="E124" s="33"/>
      <c r="F124" s="7" t="s">
        <v>5</v>
      </c>
      <c r="G124" s="5">
        <f>SUM(H124:O124)</f>
        <v>0</v>
      </c>
      <c r="H124" s="5"/>
      <c r="I124" s="5"/>
      <c r="J124" s="5"/>
      <c r="K124" s="5"/>
      <c r="L124" s="5"/>
      <c r="M124" s="5"/>
      <c r="N124" s="5"/>
      <c r="O124" s="5"/>
    </row>
    <row r="125" spans="2:17" ht="26.25" hidden="1" customHeight="1" x14ac:dyDescent="0.25">
      <c r="B125" s="28"/>
      <c r="C125" s="29"/>
      <c r="D125" s="29"/>
      <c r="E125" s="33"/>
      <c r="F125" s="7" t="s">
        <v>6</v>
      </c>
      <c r="G125" s="5">
        <f>SUM(H125:O125)</f>
        <v>0</v>
      </c>
      <c r="H125" s="5"/>
      <c r="I125" s="5"/>
      <c r="J125" s="5"/>
      <c r="K125" s="5"/>
      <c r="L125" s="5"/>
      <c r="M125" s="5"/>
      <c r="N125" s="5"/>
      <c r="O125" s="5"/>
    </row>
    <row r="126" spans="2:17" ht="21" customHeight="1" x14ac:dyDescent="0.25">
      <c r="B126" s="28" t="s">
        <v>48</v>
      </c>
      <c r="C126" s="29" t="s">
        <v>72</v>
      </c>
      <c r="D126" s="29" t="s">
        <v>78</v>
      </c>
      <c r="E126" s="30" t="s">
        <v>12</v>
      </c>
      <c r="F126" s="4" t="s">
        <v>2</v>
      </c>
      <c r="G126" s="5">
        <f t="shared" ref="G126:O126" si="21">SUM(G127:G131)</f>
        <v>7044.5364</v>
      </c>
      <c r="H126" s="5">
        <f t="shared" si="21"/>
        <v>0</v>
      </c>
      <c r="I126" s="5">
        <f t="shared" si="21"/>
        <v>100</v>
      </c>
      <c r="J126" s="5">
        <f t="shared" si="21"/>
        <v>654.99999999999989</v>
      </c>
      <c r="K126" s="5">
        <f t="shared" si="21"/>
        <v>2924.5364</v>
      </c>
      <c r="L126" s="5">
        <f t="shared" si="21"/>
        <v>3365</v>
      </c>
      <c r="M126" s="5">
        <f>SUM(M127:M131)</f>
        <v>0</v>
      </c>
      <c r="N126" s="5">
        <f>SUM(N127:N131)</f>
        <v>0</v>
      </c>
      <c r="O126" s="5">
        <f t="shared" si="21"/>
        <v>0</v>
      </c>
    </row>
    <row r="127" spans="2:17" ht="26.25" customHeight="1" x14ac:dyDescent="0.25">
      <c r="B127" s="28"/>
      <c r="C127" s="29"/>
      <c r="D127" s="29"/>
      <c r="E127" s="30"/>
      <c r="F127" s="7" t="s">
        <v>3</v>
      </c>
      <c r="G127" s="5">
        <f>SUM(H127:O127)</f>
        <v>549.44999999999993</v>
      </c>
      <c r="H127" s="5"/>
      <c r="I127" s="5"/>
      <c r="J127" s="5">
        <f>89.1+178.2+282.15</f>
        <v>549.44999999999993</v>
      </c>
      <c r="K127" s="5"/>
      <c r="L127" s="5"/>
      <c r="M127" s="5"/>
      <c r="N127" s="5"/>
      <c r="O127" s="5"/>
    </row>
    <row r="128" spans="2:17" ht="27" customHeight="1" x14ac:dyDescent="0.25">
      <c r="B128" s="28"/>
      <c r="C128" s="29"/>
      <c r="D128" s="29"/>
      <c r="E128" s="30"/>
      <c r="F128" s="7" t="s">
        <v>4</v>
      </c>
      <c r="G128" s="5">
        <f>SUM(H128:O128)</f>
        <v>5.5500000000000007</v>
      </c>
      <c r="H128" s="5"/>
      <c r="I128" s="5"/>
      <c r="J128" s="5">
        <f>0.9+1.8+2.85</f>
        <v>5.5500000000000007</v>
      </c>
      <c r="K128" s="5"/>
      <c r="L128" s="5"/>
      <c r="M128" s="5"/>
      <c r="N128" s="5"/>
      <c r="O128" s="5"/>
    </row>
    <row r="129" spans="2:15" ht="27" customHeight="1" x14ac:dyDescent="0.25">
      <c r="B129" s="28"/>
      <c r="C129" s="29"/>
      <c r="D129" s="29"/>
      <c r="E129" s="30"/>
      <c r="F129" s="14" t="s">
        <v>65</v>
      </c>
      <c r="G129" s="5">
        <f>SUM(H129:O129)</f>
        <v>0</v>
      </c>
      <c r="H129" s="5"/>
      <c r="I129" s="5"/>
      <c r="J129" s="5"/>
      <c r="K129" s="5"/>
      <c r="L129" s="5"/>
      <c r="M129" s="5"/>
      <c r="N129" s="5"/>
      <c r="O129" s="5"/>
    </row>
    <row r="130" spans="2:15" ht="25.5" customHeight="1" x14ac:dyDescent="0.25">
      <c r="B130" s="28"/>
      <c r="C130" s="29"/>
      <c r="D130" s="29"/>
      <c r="E130" s="30"/>
      <c r="F130" s="7" t="s">
        <v>5</v>
      </c>
      <c r="G130" s="5">
        <f>SUM(H130:O130)</f>
        <v>6489.5364</v>
      </c>
      <c r="H130" s="5"/>
      <c r="I130" s="5">
        <f>100</f>
        <v>100</v>
      </c>
      <c r="J130" s="5">
        <f>100</f>
        <v>100</v>
      </c>
      <c r="K130" s="5">
        <f>2884.5364+40</f>
        <v>2924.5364</v>
      </c>
      <c r="L130" s="5">
        <f>598+595+598+385+590+599</f>
        <v>3365</v>
      </c>
      <c r="M130" s="5"/>
      <c r="N130" s="5"/>
      <c r="O130" s="5"/>
    </row>
    <row r="131" spans="2:15" ht="29.25" customHeight="1" x14ac:dyDescent="0.25">
      <c r="B131" s="28"/>
      <c r="C131" s="29"/>
      <c r="D131" s="29"/>
      <c r="E131" s="30"/>
      <c r="F131" s="7" t="s">
        <v>6</v>
      </c>
      <c r="G131" s="5">
        <f>SUM(H131:O131)</f>
        <v>0</v>
      </c>
      <c r="H131" s="5"/>
      <c r="I131" s="5"/>
      <c r="J131" s="5"/>
      <c r="K131" s="5"/>
      <c r="L131" s="5"/>
      <c r="M131" s="5"/>
      <c r="N131" s="5"/>
      <c r="O131" s="5"/>
    </row>
    <row r="132" spans="2:15" ht="21.75" customHeight="1" x14ac:dyDescent="0.25">
      <c r="B132" s="28" t="s">
        <v>49</v>
      </c>
      <c r="C132" s="29" t="s">
        <v>68</v>
      </c>
      <c r="D132" s="29" t="s">
        <v>84</v>
      </c>
      <c r="E132" s="30" t="s">
        <v>57</v>
      </c>
      <c r="F132" s="4" t="s">
        <v>2</v>
      </c>
      <c r="G132" s="5">
        <f t="shared" ref="G132:O132" si="22">SUM(G133:G137)</f>
        <v>7101.2092400000001</v>
      </c>
      <c r="H132" s="5">
        <f t="shared" si="22"/>
        <v>0</v>
      </c>
      <c r="I132" s="5">
        <f t="shared" si="22"/>
        <v>501.99923999999999</v>
      </c>
      <c r="J132" s="5">
        <f t="shared" si="22"/>
        <v>0</v>
      </c>
      <c r="K132" s="5">
        <f t="shared" si="22"/>
        <v>6599.21</v>
      </c>
      <c r="L132" s="5">
        <f t="shared" si="22"/>
        <v>0</v>
      </c>
      <c r="M132" s="5">
        <f>SUM(M133:M137)</f>
        <v>0</v>
      </c>
      <c r="N132" s="5">
        <f>SUM(N133:N137)</f>
        <v>0</v>
      </c>
      <c r="O132" s="5">
        <f t="shared" si="22"/>
        <v>0</v>
      </c>
    </row>
    <row r="133" spans="2:15" ht="26.25" customHeight="1" x14ac:dyDescent="0.25">
      <c r="B133" s="28"/>
      <c r="C133" s="29"/>
      <c r="D133" s="29"/>
      <c r="E133" s="30"/>
      <c r="F133" s="7" t="s">
        <v>3</v>
      </c>
      <c r="G133" s="5">
        <f>SUM(H133:O133)</f>
        <v>0</v>
      </c>
      <c r="H133" s="5"/>
      <c r="I133" s="5"/>
      <c r="J133" s="5"/>
      <c r="K133" s="5"/>
      <c r="L133" s="5"/>
      <c r="M133" s="5"/>
      <c r="N133" s="5"/>
      <c r="O133" s="5"/>
    </row>
    <row r="134" spans="2:15" ht="25.5" customHeight="1" x14ac:dyDescent="0.25">
      <c r="B134" s="28"/>
      <c r="C134" s="29"/>
      <c r="D134" s="29"/>
      <c r="E134" s="30"/>
      <c r="F134" s="7" t="s">
        <v>4</v>
      </c>
      <c r="G134" s="5">
        <f>SUM(H134:O134)</f>
        <v>0</v>
      </c>
      <c r="H134" s="5"/>
      <c r="I134" s="5"/>
      <c r="J134" s="5"/>
      <c r="K134" s="5"/>
      <c r="L134" s="5"/>
      <c r="M134" s="5"/>
      <c r="N134" s="5"/>
      <c r="O134" s="5"/>
    </row>
    <row r="135" spans="2:15" ht="25.5" customHeight="1" x14ac:dyDescent="0.25">
      <c r="B135" s="28"/>
      <c r="C135" s="29"/>
      <c r="D135" s="29"/>
      <c r="E135" s="30"/>
      <c r="F135" s="14" t="s">
        <v>65</v>
      </c>
      <c r="G135" s="5">
        <f>SUM(H135:O135)</f>
        <v>5700</v>
      </c>
      <c r="H135" s="5"/>
      <c r="I135" s="5"/>
      <c r="J135" s="5"/>
      <c r="K135" s="5">
        <v>5700</v>
      </c>
      <c r="L135" s="5"/>
      <c r="M135" s="5"/>
      <c r="N135" s="5"/>
      <c r="O135" s="5"/>
    </row>
    <row r="136" spans="2:15" ht="27.75" customHeight="1" x14ac:dyDescent="0.25">
      <c r="B136" s="28"/>
      <c r="C136" s="29"/>
      <c r="D136" s="29"/>
      <c r="E136" s="30"/>
      <c r="F136" s="7" t="s">
        <v>5</v>
      </c>
      <c r="G136" s="5">
        <f>SUM(H136:O136)</f>
        <v>1401.2092400000001</v>
      </c>
      <c r="H136" s="5"/>
      <c r="I136" s="5">
        <v>501.99923999999999</v>
      </c>
      <c r="J136" s="5"/>
      <c r="K136" s="5">
        <f>1149.21-250</f>
        <v>899.21</v>
      </c>
      <c r="L136" s="5">
        <v>0</v>
      </c>
      <c r="M136" s="5"/>
      <c r="N136" s="5"/>
      <c r="O136" s="5"/>
    </row>
    <row r="137" spans="2:15" ht="59.25" customHeight="1" x14ac:dyDescent="0.25">
      <c r="B137" s="28"/>
      <c r="C137" s="29"/>
      <c r="D137" s="29"/>
      <c r="E137" s="30"/>
      <c r="F137" s="7" t="s">
        <v>6</v>
      </c>
      <c r="G137" s="5">
        <f>SUM(H137:O137)</f>
        <v>0</v>
      </c>
      <c r="H137" s="5"/>
      <c r="I137" s="5"/>
      <c r="J137" s="5"/>
      <c r="K137" s="5"/>
      <c r="L137" s="5"/>
      <c r="M137" s="5"/>
      <c r="N137" s="5"/>
      <c r="O137" s="5"/>
    </row>
    <row r="138" spans="2:15" ht="15.75" customHeight="1" x14ac:dyDescent="0.25">
      <c r="B138" s="28" t="s">
        <v>50</v>
      </c>
      <c r="C138" s="29" t="s">
        <v>74</v>
      </c>
      <c r="D138" s="29">
        <v>2019</v>
      </c>
      <c r="E138" s="30" t="s">
        <v>12</v>
      </c>
      <c r="F138" s="4" t="s">
        <v>2</v>
      </c>
      <c r="G138" s="5">
        <f t="shared" ref="G138:O138" si="23">SUM(G139:G143)</f>
        <v>1405.8150000000001</v>
      </c>
      <c r="H138" s="5">
        <f t="shared" si="23"/>
        <v>0</v>
      </c>
      <c r="I138" s="5">
        <f t="shared" si="23"/>
        <v>0</v>
      </c>
      <c r="J138" s="5">
        <f t="shared" si="23"/>
        <v>1405.8150000000001</v>
      </c>
      <c r="K138" s="5">
        <f t="shared" si="23"/>
        <v>0</v>
      </c>
      <c r="L138" s="5">
        <v>0</v>
      </c>
      <c r="M138" s="5">
        <f>SUM(M139:M143)</f>
        <v>0</v>
      </c>
      <c r="N138" s="5">
        <f>SUM(N139:N143)</f>
        <v>0</v>
      </c>
      <c r="O138" s="5">
        <f t="shared" si="23"/>
        <v>0</v>
      </c>
    </row>
    <row r="139" spans="2:15" ht="27" customHeight="1" x14ac:dyDescent="0.25">
      <c r="B139" s="28"/>
      <c r="C139" s="29"/>
      <c r="D139" s="29"/>
      <c r="E139" s="30"/>
      <c r="F139" s="7" t="s">
        <v>3</v>
      </c>
      <c r="G139" s="5">
        <f>SUM(H139:O139)</f>
        <v>0</v>
      </c>
      <c r="H139" s="5"/>
      <c r="I139" s="5"/>
      <c r="J139" s="5"/>
      <c r="K139" s="5"/>
      <c r="L139" s="5"/>
      <c r="M139" s="5"/>
      <c r="N139" s="5"/>
      <c r="O139" s="5"/>
    </row>
    <row r="140" spans="2:15" ht="27.75" customHeight="1" x14ac:dyDescent="0.25">
      <c r="B140" s="28"/>
      <c r="C140" s="29"/>
      <c r="D140" s="29"/>
      <c r="E140" s="30"/>
      <c r="F140" s="7" t="s">
        <v>4</v>
      </c>
      <c r="G140" s="5">
        <f>SUM(H140:O140)</f>
        <v>0</v>
      </c>
      <c r="H140" s="5"/>
      <c r="I140" s="5"/>
      <c r="J140" s="5"/>
      <c r="K140" s="5"/>
      <c r="L140" s="5"/>
      <c r="M140" s="5"/>
      <c r="N140" s="5"/>
      <c r="O140" s="5"/>
    </row>
    <row r="141" spans="2:15" ht="27.75" customHeight="1" x14ac:dyDescent="0.25">
      <c r="B141" s="28"/>
      <c r="C141" s="29"/>
      <c r="D141" s="29"/>
      <c r="E141" s="30"/>
      <c r="F141" s="14" t="s">
        <v>65</v>
      </c>
      <c r="G141" s="5">
        <f>SUM(H141:O141)</f>
        <v>0</v>
      </c>
      <c r="H141" s="5"/>
      <c r="I141" s="5"/>
      <c r="J141" s="5"/>
      <c r="K141" s="5"/>
      <c r="L141" s="5"/>
      <c r="M141" s="5"/>
      <c r="N141" s="5"/>
      <c r="O141" s="5"/>
    </row>
    <row r="142" spans="2:15" ht="25.5" x14ac:dyDescent="0.25">
      <c r="B142" s="28"/>
      <c r="C142" s="29"/>
      <c r="D142" s="29"/>
      <c r="E142" s="30"/>
      <c r="F142" s="7" t="s">
        <v>5</v>
      </c>
      <c r="G142" s="5">
        <f>SUM(H142:O142)</f>
        <v>1405.8150000000001</v>
      </c>
      <c r="H142" s="5"/>
      <c r="I142" s="5"/>
      <c r="J142" s="5">
        <v>1405.8150000000001</v>
      </c>
      <c r="K142" s="5"/>
      <c r="L142" s="5"/>
      <c r="M142" s="5"/>
      <c r="N142" s="5"/>
      <c r="O142" s="5"/>
    </row>
    <row r="143" spans="2:15" ht="25.5" x14ac:dyDescent="0.25">
      <c r="B143" s="28"/>
      <c r="C143" s="29"/>
      <c r="D143" s="29"/>
      <c r="E143" s="30"/>
      <c r="F143" s="7" t="s">
        <v>6</v>
      </c>
      <c r="G143" s="5">
        <f>SUM(H143:O143)</f>
        <v>0</v>
      </c>
      <c r="H143" s="5"/>
      <c r="I143" s="5"/>
      <c r="J143" s="5"/>
      <c r="K143" s="5"/>
      <c r="L143" s="5"/>
      <c r="M143" s="5"/>
      <c r="N143" s="5"/>
      <c r="O143" s="5"/>
    </row>
    <row r="144" spans="2:15" x14ac:dyDescent="0.25">
      <c r="B144" s="28" t="s">
        <v>51</v>
      </c>
      <c r="C144" s="29" t="s">
        <v>64</v>
      </c>
      <c r="D144" s="29" t="s">
        <v>58</v>
      </c>
      <c r="E144" s="30" t="s">
        <v>12</v>
      </c>
      <c r="F144" s="4" t="s">
        <v>2</v>
      </c>
      <c r="G144" s="5">
        <f t="shared" ref="G144:O144" si="24">SUM(G145:G149)</f>
        <v>2635</v>
      </c>
      <c r="H144" s="5">
        <f t="shared" si="24"/>
        <v>0</v>
      </c>
      <c r="I144" s="5">
        <f t="shared" si="24"/>
        <v>0</v>
      </c>
      <c r="J144" s="5">
        <f t="shared" si="24"/>
        <v>1180</v>
      </c>
      <c r="K144" s="5">
        <f t="shared" si="24"/>
        <v>1455</v>
      </c>
      <c r="L144" s="5">
        <f t="shared" si="24"/>
        <v>0</v>
      </c>
      <c r="M144" s="5">
        <f>SUM(M145:M149)</f>
        <v>0</v>
      </c>
      <c r="N144" s="5">
        <f>SUM(N145:N149)</f>
        <v>0</v>
      </c>
      <c r="O144" s="5">
        <f t="shared" si="24"/>
        <v>0</v>
      </c>
    </row>
    <row r="145" spans="2:15" ht="25.5" customHeight="1" x14ac:dyDescent="0.25">
      <c r="B145" s="28"/>
      <c r="C145" s="29"/>
      <c r="D145" s="29"/>
      <c r="E145" s="30"/>
      <c r="F145" s="7" t="s">
        <v>3</v>
      </c>
      <c r="G145" s="5">
        <f>SUM(H145:O145)</f>
        <v>2608.65</v>
      </c>
      <c r="H145" s="5"/>
      <c r="I145" s="5"/>
      <c r="J145" s="5">
        <f>292.05+292.05+292.05+292.05</f>
        <v>1168.2</v>
      </c>
      <c r="K145" s="5">
        <v>1440.45</v>
      </c>
      <c r="L145" s="5"/>
      <c r="M145" s="5"/>
      <c r="N145" s="5"/>
      <c r="O145" s="5"/>
    </row>
    <row r="146" spans="2:15" ht="25.5" x14ac:dyDescent="0.25">
      <c r="B146" s="28"/>
      <c r="C146" s="29"/>
      <c r="D146" s="29"/>
      <c r="E146" s="30"/>
      <c r="F146" s="7" t="s">
        <v>4</v>
      </c>
      <c r="G146" s="5">
        <f>SUM(H146:O146)</f>
        <v>26.35</v>
      </c>
      <c r="H146" s="5"/>
      <c r="I146" s="5"/>
      <c r="J146" s="5">
        <f>2.95+2.95+2.95+2.95</f>
        <v>11.8</v>
      </c>
      <c r="K146" s="5">
        <v>14.55</v>
      </c>
      <c r="L146" s="5"/>
      <c r="M146" s="5"/>
      <c r="N146" s="5"/>
      <c r="O146" s="5"/>
    </row>
    <row r="147" spans="2:15" ht="25.5" x14ac:dyDescent="0.25">
      <c r="B147" s="28"/>
      <c r="C147" s="29"/>
      <c r="D147" s="29"/>
      <c r="E147" s="30"/>
      <c r="F147" s="14" t="s">
        <v>65</v>
      </c>
      <c r="G147" s="5">
        <f>SUM(H147:O147)</f>
        <v>0</v>
      </c>
      <c r="H147" s="5"/>
      <c r="I147" s="5"/>
      <c r="J147" s="5"/>
      <c r="K147" s="5"/>
      <c r="L147" s="5"/>
      <c r="M147" s="5"/>
      <c r="N147" s="5"/>
      <c r="O147" s="5"/>
    </row>
    <row r="148" spans="2:15" ht="25.5" x14ac:dyDescent="0.25">
      <c r="B148" s="28"/>
      <c r="C148" s="29"/>
      <c r="D148" s="29"/>
      <c r="E148" s="30"/>
      <c r="F148" s="7" t="s">
        <v>5</v>
      </c>
      <c r="G148" s="5">
        <f>SUM(H148:O148)</f>
        <v>0</v>
      </c>
      <c r="H148" s="5"/>
      <c r="I148" s="5"/>
      <c r="J148" s="5"/>
      <c r="K148" s="5"/>
      <c r="L148" s="5"/>
      <c r="M148" s="5"/>
      <c r="N148" s="5"/>
      <c r="O148" s="5"/>
    </row>
    <row r="149" spans="2:15" ht="36" customHeight="1" x14ac:dyDescent="0.25">
      <c r="B149" s="28"/>
      <c r="C149" s="29"/>
      <c r="D149" s="29"/>
      <c r="E149" s="30"/>
      <c r="F149" s="7" t="s">
        <v>6</v>
      </c>
      <c r="G149" s="5">
        <f>SUM(H149:O149)</f>
        <v>0</v>
      </c>
      <c r="H149" s="5"/>
      <c r="I149" s="5"/>
      <c r="J149" s="5"/>
      <c r="K149" s="5"/>
      <c r="L149" s="5"/>
      <c r="M149" s="5"/>
      <c r="N149" s="5"/>
      <c r="O149" s="5"/>
    </row>
    <row r="150" spans="2:15" ht="24.75" customHeight="1" x14ac:dyDescent="0.25">
      <c r="B150" s="28" t="s">
        <v>54</v>
      </c>
      <c r="C150" s="29" t="s">
        <v>59</v>
      </c>
      <c r="D150" s="29">
        <v>2019</v>
      </c>
      <c r="E150" s="30" t="s">
        <v>12</v>
      </c>
      <c r="F150" s="4" t="s">
        <v>2</v>
      </c>
      <c r="G150" s="5">
        <f t="shared" ref="G150:O150" si="25">SUM(G151:G155)</f>
        <v>150</v>
      </c>
      <c r="H150" s="5">
        <f t="shared" si="25"/>
        <v>0</v>
      </c>
      <c r="I150" s="5">
        <f t="shared" si="25"/>
        <v>0</v>
      </c>
      <c r="J150" s="5">
        <f t="shared" si="25"/>
        <v>150</v>
      </c>
      <c r="K150" s="5">
        <f t="shared" si="25"/>
        <v>0</v>
      </c>
      <c r="L150" s="5">
        <f t="shared" si="25"/>
        <v>0</v>
      </c>
      <c r="M150" s="5">
        <f>SUM(M151:M155)</f>
        <v>0</v>
      </c>
      <c r="N150" s="5">
        <f>SUM(N151:N155)</f>
        <v>0</v>
      </c>
      <c r="O150" s="5">
        <f t="shared" si="25"/>
        <v>0</v>
      </c>
    </row>
    <row r="151" spans="2:15" ht="24.75" customHeight="1" x14ac:dyDescent="0.25">
      <c r="B151" s="28"/>
      <c r="C151" s="29"/>
      <c r="D151" s="29"/>
      <c r="E151" s="30"/>
      <c r="F151" s="7" t="s">
        <v>3</v>
      </c>
      <c r="G151" s="5">
        <f>SUM(H151:O151)</f>
        <v>148.5</v>
      </c>
      <c r="H151" s="5"/>
      <c r="I151" s="5"/>
      <c r="J151" s="5">
        <f>150*0.99</f>
        <v>148.5</v>
      </c>
      <c r="K151" s="5"/>
      <c r="L151" s="5"/>
      <c r="M151" s="5"/>
      <c r="N151" s="5"/>
      <c r="O151" s="5"/>
    </row>
    <row r="152" spans="2:15" ht="24.75" customHeight="1" x14ac:dyDescent="0.25">
      <c r="B152" s="28"/>
      <c r="C152" s="29"/>
      <c r="D152" s="29"/>
      <c r="E152" s="30"/>
      <c r="F152" s="7" t="s">
        <v>4</v>
      </c>
      <c r="G152" s="5">
        <f>SUM(H152:O152)</f>
        <v>1.5</v>
      </c>
      <c r="H152" s="5"/>
      <c r="I152" s="5"/>
      <c r="J152" s="5">
        <f>150*0.01</f>
        <v>1.5</v>
      </c>
      <c r="K152" s="5"/>
      <c r="L152" s="5"/>
      <c r="M152" s="5"/>
      <c r="N152" s="5"/>
      <c r="O152" s="5"/>
    </row>
    <row r="153" spans="2:15" ht="24.75" customHeight="1" x14ac:dyDescent="0.25">
      <c r="B153" s="28"/>
      <c r="C153" s="29"/>
      <c r="D153" s="29"/>
      <c r="E153" s="30"/>
      <c r="F153" s="14" t="s">
        <v>65</v>
      </c>
      <c r="G153" s="5">
        <f>SUM(H153:O153)</f>
        <v>0</v>
      </c>
      <c r="H153" s="5"/>
      <c r="I153" s="5"/>
      <c r="J153" s="5"/>
      <c r="K153" s="5"/>
      <c r="L153" s="5"/>
      <c r="M153" s="5"/>
      <c r="N153" s="5"/>
      <c r="O153" s="5"/>
    </row>
    <row r="154" spans="2:15" ht="24.75" customHeight="1" x14ac:dyDescent="0.25">
      <c r="B154" s="28"/>
      <c r="C154" s="29"/>
      <c r="D154" s="29"/>
      <c r="E154" s="30"/>
      <c r="F154" s="7" t="s">
        <v>5</v>
      </c>
      <c r="G154" s="5">
        <f>SUM(H154:O154)</f>
        <v>0</v>
      </c>
      <c r="H154" s="5"/>
      <c r="I154" s="5"/>
      <c r="J154" s="5"/>
      <c r="K154" s="5"/>
      <c r="L154" s="5"/>
      <c r="M154" s="5"/>
      <c r="N154" s="5"/>
      <c r="O154" s="5"/>
    </row>
    <row r="155" spans="2:15" ht="24.75" customHeight="1" x14ac:dyDescent="0.25">
      <c r="B155" s="28"/>
      <c r="C155" s="29"/>
      <c r="D155" s="29"/>
      <c r="E155" s="30"/>
      <c r="F155" s="7" t="s">
        <v>6</v>
      </c>
      <c r="G155" s="5">
        <f>SUM(H155:O155)</f>
        <v>0</v>
      </c>
      <c r="H155" s="5"/>
      <c r="I155" s="5"/>
      <c r="J155" s="5"/>
      <c r="K155" s="5"/>
      <c r="L155" s="5"/>
      <c r="M155" s="5"/>
      <c r="N155" s="5"/>
      <c r="O155" s="5"/>
    </row>
    <row r="156" spans="2:15" ht="24.75" customHeight="1" x14ac:dyDescent="0.25">
      <c r="B156" s="28" t="s">
        <v>55</v>
      </c>
      <c r="C156" s="29" t="s">
        <v>66</v>
      </c>
      <c r="D156" s="29">
        <v>2020</v>
      </c>
      <c r="E156" s="30" t="s">
        <v>12</v>
      </c>
      <c r="F156" s="4" t="s">
        <v>2</v>
      </c>
      <c r="G156" s="5">
        <f t="shared" ref="G156:L156" si="26">SUM(G157:G161)</f>
        <v>2500</v>
      </c>
      <c r="H156" s="5">
        <f t="shared" si="26"/>
        <v>0</v>
      </c>
      <c r="I156" s="5">
        <f t="shared" si="26"/>
        <v>0</v>
      </c>
      <c r="J156" s="5">
        <f t="shared" si="26"/>
        <v>0</v>
      </c>
      <c r="K156" s="5">
        <f t="shared" si="26"/>
        <v>2500</v>
      </c>
      <c r="L156" s="5">
        <f t="shared" si="26"/>
        <v>0</v>
      </c>
      <c r="M156" s="5">
        <f>SUM(M157:M161)</f>
        <v>0</v>
      </c>
      <c r="N156" s="5">
        <f>SUM(N157:N161)</f>
        <v>0</v>
      </c>
      <c r="O156" s="5">
        <f>SUM(O157:O161)</f>
        <v>0</v>
      </c>
    </row>
    <row r="157" spans="2:15" ht="24.75" customHeight="1" x14ac:dyDescent="0.25">
      <c r="B157" s="28"/>
      <c r="C157" s="29"/>
      <c r="D157" s="29"/>
      <c r="E157" s="30"/>
      <c r="F157" s="7" t="s">
        <v>3</v>
      </c>
      <c r="G157" s="5">
        <f>SUM(H157:O157)</f>
        <v>0</v>
      </c>
      <c r="H157" s="5"/>
      <c r="I157" s="5"/>
      <c r="J157" s="5"/>
      <c r="K157" s="5"/>
      <c r="L157" s="5"/>
      <c r="M157" s="5"/>
      <c r="N157" s="5"/>
      <c r="O157" s="5"/>
    </row>
    <row r="158" spans="2:15" ht="24.75" customHeight="1" x14ac:dyDescent="0.25">
      <c r="B158" s="28"/>
      <c r="C158" s="29"/>
      <c r="D158" s="29"/>
      <c r="E158" s="30"/>
      <c r="F158" s="7" t="s">
        <v>4</v>
      </c>
      <c r="G158" s="5">
        <f>SUM(H158:O158)</f>
        <v>0</v>
      </c>
      <c r="H158" s="5"/>
      <c r="I158" s="5"/>
      <c r="J158" s="5"/>
      <c r="K158" s="5"/>
      <c r="L158" s="5"/>
      <c r="M158" s="5"/>
      <c r="N158" s="5"/>
      <c r="O158" s="5"/>
    </row>
    <row r="159" spans="2:15" ht="24.75" customHeight="1" x14ac:dyDescent="0.25">
      <c r="B159" s="28"/>
      <c r="C159" s="29"/>
      <c r="D159" s="29"/>
      <c r="E159" s="30"/>
      <c r="F159" s="14" t="s">
        <v>65</v>
      </c>
      <c r="G159" s="5">
        <f>SUM(H159:O159)</f>
        <v>2500</v>
      </c>
      <c r="H159" s="5"/>
      <c r="I159" s="5"/>
      <c r="J159" s="5"/>
      <c r="K159" s="5">
        <v>2500</v>
      </c>
      <c r="L159" s="5"/>
      <c r="M159" s="5"/>
      <c r="N159" s="5"/>
      <c r="O159" s="5"/>
    </row>
    <row r="160" spans="2:15" ht="24.75" customHeight="1" x14ac:dyDescent="0.25">
      <c r="B160" s="28"/>
      <c r="C160" s="29"/>
      <c r="D160" s="29"/>
      <c r="E160" s="30"/>
      <c r="F160" s="7" t="s">
        <v>5</v>
      </c>
      <c r="G160" s="5">
        <f>SUM(H160:O160)</f>
        <v>0</v>
      </c>
      <c r="H160" s="5"/>
      <c r="I160" s="5"/>
      <c r="J160" s="5"/>
      <c r="K160" s="5"/>
      <c r="L160" s="5"/>
      <c r="M160" s="5"/>
      <c r="N160" s="5"/>
      <c r="O160" s="5"/>
    </row>
    <row r="161" spans="2:15" ht="24.75" customHeight="1" x14ac:dyDescent="0.25">
      <c r="B161" s="28"/>
      <c r="C161" s="29"/>
      <c r="D161" s="29"/>
      <c r="E161" s="30"/>
      <c r="F161" s="7" t="s">
        <v>6</v>
      </c>
      <c r="G161" s="5">
        <f>SUM(H161:O161)</f>
        <v>0</v>
      </c>
      <c r="H161" s="5"/>
      <c r="I161" s="5"/>
      <c r="J161" s="5"/>
      <c r="K161" s="5"/>
      <c r="L161" s="5"/>
      <c r="M161" s="5"/>
      <c r="N161" s="5"/>
      <c r="O161" s="5"/>
    </row>
    <row r="162" spans="2:15" ht="24.75" customHeight="1" x14ac:dyDescent="0.25">
      <c r="B162" s="28" t="s">
        <v>67</v>
      </c>
      <c r="C162" s="29" t="s">
        <v>45</v>
      </c>
      <c r="D162" s="29" t="s">
        <v>80</v>
      </c>
      <c r="E162" s="30" t="s">
        <v>12</v>
      </c>
      <c r="F162" s="4" t="s">
        <v>2</v>
      </c>
      <c r="G162" s="5">
        <f t="shared" ref="G162:O162" si="27">SUM(G163:G167)</f>
        <v>2980.17</v>
      </c>
      <c r="H162" s="5">
        <f t="shared" si="27"/>
        <v>0</v>
      </c>
      <c r="I162" s="5">
        <f t="shared" si="27"/>
        <v>0</v>
      </c>
      <c r="J162" s="5">
        <f t="shared" si="27"/>
        <v>0</v>
      </c>
      <c r="K162" s="5">
        <f t="shared" si="27"/>
        <v>2866.57</v>
      </c>
      <c r="L162" s="5">
        <f t="shared" si="27"/>
        <v>113.6</v>
      </c>
      <c r="M162" s="5">
        <f>SUM(M163:M167)</f>
        <v>0</v>
      </c>
      <c r="N162" s="5">
        <f>SUM(N163:N167)</f>
        <v>0</v>
      </c>
      <c r="O162" s="5">
        <f t="shared" si="27"/>
        <v>0</v>
      </c>
    </row>
    <row r="163" spans="2:15" ht="24.75" customHeight="1" x14ac:dyDescent="0.25">
      <c r="B163" s="28"/>
      <c r="C163" s="29"/>
      <c r="D163" s="29"/>
      <c r="E163" s="30"/>
      <c r="F163" s="7" t="s">
        <v>3</v>
      </c>
      <c r="G163" s="5">
        <f>SUM(H163:O163)</f>
        <v>0</v>
      </c>
      <c r="H163" s="5"/>
      <c r="I163" s="5"/>
      <c r="J163" s="5"/>
      <c r="K163" s="5"/>
      <c r="L163" s="5"/>
      <c r="M163" s="5"/>
      <c r="N163" s="5"/>
      <c r="O163" s="5"/>
    </row>
    <row r="164" spans="2:15" ht="24.75" customHeight="1" x14ac:dyDescent="0.25">
      <c r="B164" s="28"/>
      <c r="C164" s="29"/>
      <c r="D164" s="29"/>
      <c r="E164" s="30"/>
      <c r="F164" s="7" t="s">
        <v>4</v>
      </c>
      <c r="G164" s="5">
        <f>SUM(H164:O164)</f>
        <v>0</v>
      </c>
      <c r="H164" s="5"/>
      <c r="I164" s="5"/>
      <c r="J164" s="5"/>
      <c r="K164" s="5"/>
      <c r="L164" s="5"/>
      <c r="M164" s="5"/>
      <c r="N164" s="5"/>
      <c r="O164" s="5"/>
    </row>
    <row r="165" spans="2:15" ht="24.75" customHeight="1" x14ac:dyDescent="0.25">
      <c r="B165" s="28"/>
      <c r="C165" s="29"/>
      <c r="D165" s="29"/>
      <c r="E165" s="30"/>
      <c r="F165" s="14" t="s">
        <v>65</v>
      </c>
      <c r="G165" s="5">
        <f>SUM(H165:O165)</f>
        <v>2866.57</v>
      </c>
      <c r="H165" s="5"/>
      <c r="I165" s="5"/>
      <c r="J165" s="5"/>
      <c r="K165" s="5">
        <f>2866.57</f>
        <v>2866.57</v>
      </c>
      <c r="L165" s="5"/>
      <c r="M165" s="5"/>
      <c r="N165" s="5"/>
      <c r="O165" s="5"/>
    </row>
    <row r="166" spans="2:15" ht="24.75" customHeight="1" x14ac:dyDescent="0.25">
      <c r="B166" s="28"/>
      <c r="C166" s="29"/>
      <c r="D166" s="29"/>
      <c r="E166" s="30"/>
      <c r="F166" s="7" t="s">
        <v>5</v>
      </c>
      <c r="G166" s="5">
        <f>SUM(H166:O166)</f>
        <v>113.6</v>
      </c>
      <c r="H166" s="5"/>
      <c r="I166" s="5"/>
      <c r="J166" s="5"/>
      <c r="K166" s="5"/>
      <c r="L166" s="5">
        <v>113.6</v>
      </c>
      <c r="M166" s="5"/>
      <c r="N166" s="5"/>
      <c r="O166" s="5"/>
    </row>
    <row r="167" spans="2:15" ht="24.75" customHeight="1" x14ac:dyDescent="0.25">
      <c r="B167" s="28"/>
      <c r="C167" s="29"/>
      <c r="D167" s="29"/>
      <c r="E167" s="30"/>
      <c r="F167" s="7" t="s">
        <v>6</v>
      </c>
      <c r="G167" s="5">
        <f>SUM(H167:O167)</f>
        <v>0</v>
      </c>
      <c r="H167" s="5"/>
      <c r="I167" s="5"/>
      <c r="J167" s="5"/>
      <c r="K167" s="5"/>
      <c r="L167" s="5"/>
      <c r="M167" s="5"/>
      <c r="N167" s="5"/>
      <c r="O167" s="5"/>
    </row>
    <row r="168" spans="2:15" ht="28.5" hidden="1" customHeight="1" x14ac:dyDescent="0.25">
      <c r="B168" s="51"/>
      <c r="C168" s="32" t="s">
        <v>13</v>
      </c>
      <c r="D168" s="47">
        <v>2018</v>
      </c>
      <c r="E168" s="30" t="s">
        <v>12</v>
      </c>
      <c r="F168" s="4" t="s">
        <v>2</v>
      </c>
      <c r="G168" s="5">
        <f>SUM(G169:G172)</f>
        <v>0</v>
      </c>
      <c r="H168" s="5">
        <f>SUM(H169:H172)</f>
        <v>0</v>
      </c>
      <c r="I168" s="5">
        <f>SUM(I169:I172)</f>
        <v>0</v>
      </c>
      <c r="J168" s="5">
        <f>SUM(J169:J172)</f>
        <v>0</v>
      </c>
      <c r="K168" s="5"/>
      <c r="L168" s="5"/>
      <c r="M168" s="5">
        <f>SUM(M169:M172)</f>
        <v>0</v>
      </c>
      <c r="N168" s="5">
        <f>SUM(N169:N172)</f>
        <v>0</v>
      </c>
      <c r="O168" s="5">
        <f>SUM(O169:O172)</f>
        <v>0</v>
      </c>
    </row>
    <row r="169" spans="2:15" ht="35.25" hidden="1" customHeight="1" x14ac:dyDescent="0.25">
      <c r="B169" s="51"/>
      <c r="C169" s="32"/>
      <c r="D169" s="48"/>
      <c r="E169" s="30"/>
      <c r="F169" s="7" t="s">
        <v>3</v>
      </c>
      <c r="G169" s="5">
        <f>SUM(H169:O169)</f>
        <v>0</v>
      </c>
      <c r="H169" s="5"/>
      <c r="I169" s="5"/>
      <c r="J169" s="5"/>
      <c r="K169" s="5"/>
      <c r="L169" s="5"/>
      <c r="M169" s="5"/>
      <c r="N169" s="5"/>
      <c r="O169" s="5"/>
    </row>
    <row r="170" spans="2:15" ht="24.75" hidden="1" customHeight="1" x14ac:dyDescent="0.25">
      <c r="B170" s="51"/>
      <c r="C170" s="32"/>
      <c r="D170" s="48"/>
      <c r="E170" s="30"/>
      <c r="F170" s="7" t="s">
        <v>4</v>
      </c>
      <c r="G170" s="5">
        <f>SUM(H170:O170)</f>
        <v>0</v>
      </c>
      <c r="H170" s="5"/>
      <c r="I170" s="5"/>
      <c r="J170" s="5"/>
      <c r="K170" s="5"/>
      <c r="L170" s="5"/>
      <c r="M170" s="5"/>
      <c r="N170" s="5"/>
      <c r="O170" s="5"/>
    </row>
    <row r="171" spans="2:15" ht="40.5" hidden="1" customHeight="1" x14ac:dyDescent="0.25">
      <c r="B171" s="51"/>
      <c r="C171" s="32"/>
      <c r="D171" s="48"/>
      <c r="E171" s="30"/>
      <c r="F171" s="7" t="s">
        <v>5</v>
      </c>
      <c r="G171" s="5">
        <f>SUM(H171:O171)</f>
        <v>0</v>
      </c>
      <c r="H171" s="5"/>
      <c r="I171" s="5"/>
      <c r="J171" s="5"/>
      <c r="K171" s="5"/>
      <c r="L171" s="5"/>
      <c r="M171" s="5"/>
      <c r="N171" s="5"/>
      <c r="O171" s="5"/>
    </row>
    <row r="172" spans="2:15" ht="134.25" hidden="1" customHeight="1" x14ac:dyDescent="0.25">
      <c r="B172" s="51"/>
      <c r="C172" s="32"/>
      <c r="D172" s="49"/>
      <c r="E172" s="30"/>
      <c r="F172" s="7" t="s">
        <v>6</v>
      </c>
      <c r="G172" s="5">
        <f>SUM(H172:O172)</f>
        <v>0</v>
      </c>
      <c r="H172" s="5"/>
      <c r="I172" s="5"/>
      <c r="J172" s="5"/>
      <c r="K172" s="5"/>
      <c r="L172" s="5"/>
      <c r="M172" s="5"/>
      <c r="N172" s="5"/>
      <c r="O172" s="5"/>
    </row>
    <row r="173" spans="2:15" ht="18.75" hidden="1" customHeight="1" x14ac:dyDescent="0.25">
      <c r="B173" s="42"/>
      <c r="C173" s="52" t="s">
        <v>14</v>
      </c>
      <c r="D173" s="47">
        <v>2018</v>
      </c>
      <c r="E173" s="30" t="s">
        <v>12</v>
      </c>
      <c r="F173" s="4" t="s">
        <v>2</v>
      </c>
      <c r="G173" s="5">
        <f>SUM(G174:G177)</f>
        <v>0</v>
      </c>
      <c r="H173" s="5">
        <f>SUM(H174:H177)</f>
        <v>0</v>
      </c>
      <c r="I173" s="5">
        <f>SUM(I174:I177)</f>
        <v>0</v>
      </c>
      <c r="J173" s="5">
        <f>SUM(J174:J177)</f>
        <v>0</v>
      </c>
      <c r="K173" s="5"/>
      <c r="L173" s="5"/>
      <c r="M173" s="5">
        <f>SUM(M174:M177)</f>
        <v>0</v>
      </c>
      <c r="N173" s="5">
        <f>SUM(N174:N177)</f>
        <v>0</v>
      </c>
      <c r="O173" s="5">
        <f>SUM(O174:O177)</f>
        <v>0</v>
      </c>
    </row>
    <row r="174" spans="2:15" ht="18" hidden="1" customHeight="1" x14ac:dyDescent="0.25">
      <c r="B174" s="45"/>
      <c r="C174" s="53"/>
      <c r="D174" s="48"/>
      <c r="E174" s="30"/>
      <c r="F174" s="7" t="s">
        <v>3</v>
      </c>
      <c r="G174" s="5">
        <f>SUM(H174:O174)</f>
        <v>0</v>
      </c>
      <c r="H174" s="5"/>
      <c r="I174" s="5"/>
      <c r="J174" s="5"/>
      <c r="K174" s="5"/>
      <c r="L174" s="5"/>
      <c r="M174" s="5"/>
      <c r="N174" s="5"/>
      <c r="O174" s="5"/>
    </row>
    <row r="175" spans="2:15" ht="27.75" hidden="1" customHeight="1" x14ac:dyDescent="0.25">
      <c r="B175" s="45"/>
      <c r="C175" s="53"/>
      <c r="D175" s="48"/>
      <c r="E175" s="30"/>
      <c r="F175" s="7" t="s">
        <v>4</v>
      </c>
      <c r="G175" s="5">
        <f>SUM(H175:O175)</f>
        <v>0</v>
      </c>
      <c r="H175" s="5"/>
      <c r="I175" s="5"/>
      <c r="J175" s="5"/>
      <c r="K175" s="5"/>
      <c r="L175" s="5"/>
      <c r="M175" s="5"/>
      <c r="N175" s="5"/>
      <c r="O175" s="5"/>
    </row>
    <row r="176" spans="2:15" ht="29.25" hidden="1" customHeight="1" x14ac:dyDescent="0.25">
      <c r="B176" s="45"/>
      <c r="C176" s="53"/>
      <c r="D176" s="48"/>
      <c r="E176" s="30"/>
      <c r="F176" s="7" t="s">
        <v>5</v>
      </c>
      <c r="G176" s="5">
        <f>SUM(H176:O176)</f>
        <v>0</v>
      </c>
      <c r="H176" s="5"/>
      <c r="I176" s="5"/>
      <c r="J176" s="5"/>
      <c r="K176" s="5"/>
      <c r="L176" s="5"/>
      <c r="M176" s="5"/>
      <c r="N176" s="5"/>
      <c r="O176" s="5"/>
    </row>
    <row r="177" spans="2:15" ht="112.5" hidden="1" customHeight="1" x14ac:dyDescent="0.25">
      <c r="B177" s="46"/>
      <c r="C177" s="54"/>
      <c r="D177" s="49"/>
      <c r="E177" s="30"/>
      <c r="F177" s="7" t="s">
        <v>6</v>
      </c>
      <c r="G177" s="5">
        <f>SUM(H177:O177)</f>
        <v>0</v>
      </c>
      <c r="H177" s="5"/>
      <c r="I177" s="5"/>
      <c r="J177" s="5"/>
      <c r="K177" s="5"/>
      <c r="L177" s="5"/>
      <c r="M177" s="5"/>
      <c r="N177" s="5"/>
      <c r="O177" s="5"/>
    </row>
    <row r="178" spans="2:15" ht="23.25" hidden="1" customHeight="1" x14ac:dyDescent="0.25">
      <c r="B178" s="28"/>
      <c r="C178" s="32" t="s">
        <v>15</v>
      </c>
      <c r="D178" s="47">
        <v>2018</v>
      </c>
      <c r="E178" s="30" t="s">
        <v>12</v>
      </c>
      <c r="F178" s="4" t="s">
        <v>2</v>
      </c>
      <c r="G178" s="5">
        <f>SUM(G179:G182)</f>
        <v>0</v>
      </c>
      <c r="H178" s="5">
        <f>SUM(H179:H182)</f>
        <v>0</v>
      </c>
      <c r="I178" s="5">
        <f>SUM(I179:I182)</f>
        <v>0</v>
      </c>
      <c r="J178" s="5">
        <f>SUM(J179:J182)</f>
        <v>0</v>
      </c>
      <c r="K178" s="5"/>
      <c r="L178" s="5"/>
      <c r="M178" s="5">
        <f>SUM(M179:M182)</f>
        <v>0</v>
      </c>
      <c r="N178" s="5">
        <f>SUM(N179:N182)</f>
        <v>0</v>
      </c>
      <c r="O178" s="5">
        <f>SUM(O179:O182)</f>
        <v>0</v>
      </c>
    </row>
    <row r="179" spans="2:15" ht="31.5" hidden="1" customHeight="1" x14ac:dyDescent="0.25">
      <c r="B179" s="28"/>
      <c r="C179" s="32"/>
      <c r="D179" s="48"/>
      <c r="E179" s="30"/>
      <c r="F179" s="7" t="s">
        <v>3</v>
      </c>
      <c r="G179" s="5">
        <f>SUM(H179:O179)</f>
        <v>0</v>
      </c>
      <c r="H179" s="5"/>
      <c r="I179" s="5"/>
      <c r="J179" s="5"/>
      <c r="K179" s="5"/>
      <c r="L179" s="5"/>
      <c r="M179" s="5"/>
      <c r="N179" s="5"/>
      <c r="O179" s="5"/>
    </row>
    <row r="180" spans="2:15" ht="30" hidden="1" customHeight="1" x14ac:dyDescent="0.25">
      <c r="B180" s="28"/>
      <c r="C180" s="32"/>
      <c r="D180" s="48"/>
      <c r="E180" s="30"/>
      <c r="F180" s="7" t="s">
        <v>4</v>
      </c>
      <c r="G180" s="5">
        <f>SUM(H180:O180)</f>
        <v>0</v>
      </c>
      <c r="H180" s="5"/>
      <c r="I180" s="5"/>
      <c r="J180" s="5"/>
      <c r="K180" s="5"/>
      <c r="L180" s="5"/>
      <c r="M180" s="5"/>
      <c r="N180" s="5"/>
      <c r="O180" s="5"/>
    </row>
    <row r="181" spans="2:15" ht="31.5" hidden="1" customHeight="1" x14ac:dyDescent="0.25">
      <c r="B181" s="28"/>
      <c r="C181" s="32"/>
      <c r="D181" s="48"/>
      <c r="E181" s="30"/>
      <c r="F181" s="7" t="s">
        <v>5</v>
      </c>
      <c r="G181" s="5">
        <f>SUM(H181:O181)</f>
        <v>0</v>
      </c>
      <c r="H181" s="5"/>
      <c r="I181" s="5"/>
      <c r="J181" s="5"/>
      <c r="K181" s="5"/>
      <c r="L181" s="5"/>
      <c r="M181" s="5"/>
      <c r="N181" s="5"/>
      <c r="O181" s="5"/>
    </row>
    <row r="182" spans="2:15" ht="21.75" hidden="1" customHeight="1" x14ac:dyDescent="0.25">
      <c r="B182" s="28"/>
      <c r="C182" s="32"/>
      <c r="D182" s="49"/>
      <c r="E182" s="30"/>
      <c r="F182" s="7" t="s">
        <v>6</v>
      </c>
      <c r="G182" s="5">
        <f>SUM(H182:O182)</f>
        <v>0</v>
      </c>
      <c r="H182" s="5"/>
      <c r="I182" s="5"/>
      <c r="J182" s="5"/>
      <c r="K182" s="5"/>
      <c r="L182" s="5"/>
      <c r="M182" s="5"/>
      <c r="N182" s="5"/>
      <c r="O182" s="5"/>
    </row>
    <row r="183" spans="2:15" x14ac:dyDescent="0.25">
      <c r="B183" s="28"/>
      <c r="C183" s="32"/>
      <c r="D183" s="29"/>
      <c r="E183" s="32" t="s">
        <v>10</v>
      </c>
      <c r="F183" s="4" t="s">
        <v>2</v>
      </c>
      <c r="G183" s="12">
        <f>SUM(G184:G188)</f>
        <v>1283720.98774</v>
      </c>
      <c r="H183" s="12">
        <f>SUM(H184:H188)</f>
        <v>0</v>
      </c>
      <c r="I183" s="12">
        <f t="shared" ref="I183:N183" si="28">SUM(I184:I188)</f>
        <v>112717.48300000001</v>
      </c>
      <c r="J183" s="12">
        <f t="shared" si="28"/>
        <v>143877.99485000002</v>
      </c>
      <c r="K183" s="12">
        <f t="shared" si="28"/>
        <v>218577.76193000001</v>
      </c>
      <c r="L183" s="12">
        <f>SUM(L184:L188)</f>
        <v>392022.58838000003</v>
      </c>
      <c r="M183" s="12">
        <f t="shared" si="28"/>
        <v>306466.78726000001</v>
      </c>
      <c r="N183" s="12">
        <f t="shared" si="28"/>
        <v>109913.37231999999</v>
      </c>
      <c r="O183" s="12">
        <f>SUM(O184:O188)</f>
        <v>145</v>
      </c>
    </row>
    <row r="184" spans="2:15" ht="28.5" customHeight="1" x14ac:dyDescent="0.25">
      <c r="B184" s="28"/>
      <c r="C184" s="32"/>
      <c r="D184" s="29"/>
      <c r="E184" s="32"/>
      <c r="F184" s="4" t="s">
        <v>3</v>
      </c>
      <c r="G184" s="12">
        <f>SUM(I184:O184)</f>
        <v>840863.61751000001</v>
      </c>
      <c r="H184" s="12"/>
      <c r="I184" s="12">
        <f t="shared" ref="I184:O188" si="29">I15+I104</f>
        <v>57000</v>
      </c>
      <c r="J184" s="12">
        <f t="shared" si="29"/>
        <v>84401.142000000022</v>
      </c>
      <c r="K184" s="12">
        <f>K15+K104</f>
        <v>121770</v>
      </c>
      <c r="L184" s="12">
        <f>L15+L104</f>
        <v>241334.43806000001</v>
      </c>
      <c r="M184" s="12">
        <f t="shared" si="29"/>
        <v>227578.56938999999</v>
      </c>
      <c r="N184" s="12">
        <f>N15+N104</f>
        <v>108779.46806</v>
      </c>
      <c r="O184" s="12">
        <f t="shared" si="29"/>
        <v>0</v>
      </c>
    </row>
    <row r="185" spans="2:15" ht="26.25" customHeight="1" x14ac:dyDescent="0.25">
      <c r="B185" s="28"/>
      <c r="C185" s="32"/>
      <c r="D185" s="29"/>
      <c r="E185" s="32"/>
      <c r="F185" s="4" t="s">
        <v>4</v>
      </c>
      <c r="G185" s="12">
        <f>SUM(I185:O185)</f>
        <v>37819.014960000008</v>
      </c>
      <c r="H185" s="12"/>
      <c r="I185" s="12">
        <f t="shared" si="29"/>
        <v>3000</v>
      </c>
      <c r="J185" s="12">
        <f t="shared" si="29"/>
        <v>11239.693000000001</v>
      </c>
      <c r="K185" s="12">
        <f t="shared" si="29"/>
        <v>3083.8000099999999</v>
      </c>
      <c r="L185" s="12">
        <f>L16+L105</f>
        <v>17437.721600000001</v>
      </c>
      <c r="M185" s="12">
        <f t="shared" si="29"/>
        <v>2068.8960900000002</v>
      </c>
      <c r="N185" s="12">
        <f t="shared" si="29"/>
        <v>988.90426000000002</v>
      </c>
      <c r="O185" s="12">
        <f t="shared" si="29"/>
        <v>0</v>
      </c>
    </row>
    <row r="186" spans="2:15" ht="26.25" customHeight="1" x14ac:dyDescent="0.25">
      <c r="B186" s="28"/>
      <c r="C186" s="32"/>
      <c r="D186" s="29"/>
      <c r="E186" s="32"/>
      <c r="F186" s="13" t="s">
        <v>65</v>
      </c>
      <c r="G186" s="12">
        <f>SUM(I186:O186)</f>
        <v>229242.78</v>
      </c>
      <c r="H186" s="12"/>
      <c r="I186" s="12">
        <f t="shared" si="29"/>
        <v>0</v>
      </c>
      <c r="J186" s="12">
        <f t="shared" si="29"/>
        <v>0</v>
      </c>
      <c r="K186" s="12">
        <f t="shared" si="29"/>
        <v>55973.880000000005</v>
      </c>
      <c r="L186" s="12">
        <f t="shared" si="29"/>
        <v>96900.9</v>
      </c>
      <c r="M186" s="12">
        <f t="shared" si="29"/>
        <v>76368</v>
      </c>
      <c r="N186" s="12">
        <f t="shared" si="29"/>
        <v>0</v>
      </c>
      <c r="O186" s="12">
        <f t="shared" si="29"/>
        <v>0</v>
      </c>
    </row>
    <row r="187" spans="2:15" ht="26.25" customHeight="1" x14ac:dyDescent="0.25">
      <c r="B187" s="28"/>
      <c r="C187" s="32"/>
      <c r="D187" s="29"/>
      <c r="E187" s="32"/>
      <c r="F187" s="4" t="s">
        <v>5</v>
      </c>
      <c r="G187" s="12">
        <f>SUM(I187:O187)</f>
        <v>175795.57527</v>
      </c>
      <c r="H187" s="12"/>
      <c r="I187" s="12">
        <f t="shared" si="29"/>
        <v>52717.483000000007</v>
      </c>
      <c r="J187" s="12">
        <f t="shared" si="29"/>
        <v>48237.159849999996</v>
      </c>
      <c r="K187" s="12">
        <f t="shared" si="29"/>
        <v>37750.081919999997</v>
      </c>
      <c r="L187" s="12">
        <f>L18+L107</f>
        <v>36349.528720000002</v>
      </c>
      <c r="M187" s="12">
        <f t="shared" si="29"/>
        <v>451.32177999999999</v>
      </c>
      <c r="N187" s="12">
        <f>N18+N107</f>
        <v>145</v>
      </c>
      <c r="O187" s="12">
        <f t="shared" si="29"/>
        <v>145</v>
      </c>
    </row>
    <row r="188" spans="2:15" ht="25.5" x14ac:dyDescent="0.25">
      <c r="B188" s="28"/>
      <c r="C188" s="32"/>
      <c r="D188" s="29"/>
      <c r="E188" s="32"/>
      <c r="F188" s="4" t="s">
        <v>75</v>
      </c>
      <c r="G188" s="12">
        <f>SUM(I188:O188)</f>
        <v>0</v>
      </c>
      <c r="H188" s="12"/>
      <c r="I188" s="12">
        <f t="shared" si="29"/>
        <v>0</v>
      </c>
      <c r="J188" s="12">
        <f t="shared" si="29"/>
        <v>0</v>
      </c>
      <c r="K188" s="12">
        <f t="shared" si="29"/>
        <v>0</v>
      </c>
      <c r="L188" s="12">
        <f t="shared" si="29"/>
        <v>0</v>
      </c>
      <c r="M188" s="12">
        <f t="shared" si="29"/>
        <v>0</v>
      </c>
      <c r="N188" s="12">
        <f t="shared" si="29"/>
        <v>0</v>
      </c>
      <c r="O188" s="12">
        <f t="shared" si="29"/>
        <v>0</v>
      </c>
    </row>
    <row r="190" spans="2:15" x14ac:dyDescent="0.25">
      <c r="L190" s="22"/>
    </row>
    <row r="192" spans="2:15" x14ac:dyDescent="0.25">
      <c r="I192" s="23"/>
    </row>
  </sheetData>
  <mergeCells count="134">
    <mergeCell ref="D144:D149"/>
    <mergeCell ref="E144:E149"/>
    <mergeCell ref="B138:B143"/>
    <mergeCell ref="C138:C143"/>
    <mergeCell ref="D138:D143"/>
    <mergeCell ref="E138:E143"/>
    <mergeCell ref="B92:B97"/>
    <mergeCell ref="C92:C97"/>
    <mergeCell ref="D92:D97"/>
    <mergeCell ref="E92:E97"/>
    <mergeCell ref="B132:B137"/>
    <mergeCell ref="C132:C137"/>
    <mergeCell ref="D132:D137"/>
    <mergeCell ref="E132:E137"/>
    <mergeCell ref="B115:B120"/>
    <mergeCell ref="C115:C120"/>
    <mergeCell ref="D115:D120"/>
    <mergeCell ref="E115:E120"/>
    <mergeCell ref="B121:B125"/>
    <mergeCell ref="B126:B131"/>
    <mergeCell ref="C126:C131"/>
    <mergeCell ref="D126:D131"/>
    <mergeCell ref="E126:E131"/>
    <mergeCell ref="B109:B114"/>
    <mergeCell ref="B62:B67"/>
    <mergeCell ref="C62:C67"/>
    <mergeCell ref="D62:D67"/>
    <mergeCell ref="E62:E67"/>
    <mergeCell ref="D86:D91"/>
    <mergeCell ref="E86:E91"/>
    <mergeCell ref="B74:B79"/>
    <mergeCell ref="C74:C79"/>
    <mergeCell ref="D74:D79"/>
    <mergeCell ref="E74:E79"/>
    <mergeCell ref="B80:B85"/>
    <mergeCell ref="C80:C85"/>
    <mergeCell ref="D80:D85"/>
    <mergeCell ref="E80:E85"/>
    <mergeCell ref="B86:B91"/>
    <mergeCell ref="C86:C91"/>
    <mergeCell ref="B68:B73"/>
    <mergeCell ref="C68:C73"/>
    <mergeCell ref="D68:D73"/>
    <mergeCell ref="E68:E73"/>
    <mergeCell ref="C50:C55"/>
    <mergeCell ref="D50:D55"/>
    <mergeCell ref="E50:E55"/>
    <mergeCell ref="B44:B49"/>
    <mergeCell ref="C44:C49"/>
    <mergeCell ref="B56:B61"/>
    <mergeCell ref="C56:C61"/>
    <mergeCell ref="D56:D61"/>
    <mergeCell ref="E56:E61"/>
    <mergeCell ref="B183:B188"/>
    <mergeCell ref="C183:C188"/>
    <mergeCell ref="D183:D188"/>
    <mergeCell ref="E183:E188"/>
    <mergeCell ref="B168:B172"/>
    <mergeCell ref="C168:C172"/>
    <mergeCell ref="D168:D172"/>
    <mergeCell ref="E168:E172"/>
    <mergeCell ref="B173:B177"/>
    <mergeCell ref="C173:C177"/>
    <mergeCell ref="D173:D177"/>
    <mergeCell ref="E173:E177"/>
    <mergeCell ref="B178:B182"/>
    <mergeCell ref="C178:C182"/>
    <mergeCell ref="D178:D182"/>
    <mergeCell ref="E178:E182"/>
    <mergeCell ref="C109:C114"/>
    <mergeCell ref="D109:D114"/>
    <mergeCell ref="E109:E114"/>
    <mergeCell ref="B98:B102"/>
    <mergeCell ref="C98:C102"/>
    <mergeCell ref="D121:D125"/>
    <mergeCell ref="E121:E125"/>
    <mergeCell ref="D8:D12"/>
    <mergeCell ref="E8:E12"/>
    <mergeCell ref="D98:D102"/>
    <mergeCell ref="E98:E102"/>
    <mergeCell ref="D20:D25"/>
    <mergeCell ref="E20:E25"/>
    <mergeCell ref="D38:D43"/>
    <mergeCell ref="E38:E43"/>
    <mergeCell ref="B32:B37"/>
    <mergeCell ref="C32:C37"/>
    <mergeCell ref="D32:D37"/>
    <mergeCell ref="E32:E37"/>
    <mergeCell ref="B38:B43"/>
    <mergeCell ref="C38:C43"/>
    <mergeCell ref="D44:D49"/>
    <mergeCell ref="E44:E49"/>
    <mergeCell ref="B50:B55"/>
    <mergeCell ref="G5:G6"/>
    <mergeCell ref="H5:O5"/>
    <mergeCell ref="I3:O3"/>
    <mergeCell ref="B4:O4"/>
    <mergeCell ref="B5:B6"/>
    <mergeCell ref="C5:C6"/>
    <mergeCell ref="D5:D6"/>
    <mergeCell ref="C26:C31"/>
    <mergeCell ref="D26:D31"/>
    <mergeCell ref="E26:E31"/>
    <mergeCell ref="B26:B31"/>
    <mergeCell ref="B14:B19"/>
    <mergeCell ref="C14:C19"/>
    <mergeCell ref="D14:D19"/>
    <mergeCell ref="E14:E19"/>
    <mergeCell ref="B20:B25"/>
    <mergeCell ref="C20:C25"/>
    <mergeCell ref="I1:O1"/>
    <mergeCell ref="B162:B167"/>
    <mergeCell ref="C162:C167"/>
    <mergeCell ref="D162:D167"/>
    <mergeCell ref="E162:E167"/>
    <mergeCell ref="B156:B161"/>
    <mergeCell ref="C156:C161"/>
    <mergeCell ref="D156:D161"/>
    <mergeCell ref="E156:E161"/>
    <mergeCell ref="B150:B155"/>
    <mergeCell ref="C150:C155"/>
    <mergeCell ref="D150:D155"/>
    <mergeCell ref="E150:E155"/>
    <mergeCell ref="B103:B108"/>
    <mergeCell ref="C103:C108"/>
    <mergeCell ref="D103:D108"/>
    <mergeCell ref="E103:E108"/>
    <mergeCell ref="C121:C125"/>
    <mergeCell ref="B144:B149"/>
    <mergeCell ref="C144:C149"/>
    <mergeCell ref="B8:B12"/>
    <mergeCell ref="C8:C12"/>
    <mergeCell ref="E5:E6"/>
    <mergeCell ref="F5:F6"/>
  </mergeCells>
  <pageMargins left="0.39370078740157483" right="0.39370078740157483" top="1.1811023622047245" bottom="0.39370078740157483" header="0" footer="0"/>
  <pageSetup paperSize="9" scale="65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2022-03-09T08:54:44Z</dcterms:modified>
</cp:coreProperties>
</file>